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Z:\VIE-SGP-GOC\VIE-SGP\Formatos\VIE\Presentación de Propuestas\2024\Extensión\Servicios Académicos\"/>
    </mc:Choice>
  </mc:AlternateContent>
  <xr:revisionPtr revIDLastSave="0" documentId="13_ncr:1_{D6C44356-C2BC-479B-9EE5-7BB1CDB4A635}" xr6:coauthVersionLast="36" xr6:coauthVersionMax="36" xr10:uidLastSave="{00000000-0000-0000-0000-000000000000}"/>
  <bookViews>
    <workbookView xWindow="0" yWindow="0" windowWidth="23040" windowHeight="8940" tabRatio="715" xr2:uid="{00000000-000D-0000-FFFF-FFFF00000000}"/>
  </bookViews>
  <sheets>
    <sheet name="1. General" sheetId="10" r:id="rId1"/>
    <sheet name="2. Presupuesto Detallado" sheetId="12" r:id="rId2"/>
    <sheet name="3.Complejidad Proyectos" sheetId="14" r:id="rId3"/>
    <sheet name="4. Resumen VIE" sheetId="18" r:id="rId4"/>
    <sheet name="5. Presupuesto de liquidación" sheetId="15" r:id="rId5"/>
    <sheet name="Flujo de Caja" sheetId="20" r:id="rId6"/>
    <sheet name="EDT Extensión" sheetId="21" r:id="rId7"/>
    <sheet name="Matriz Común" sheetId="22" r:id="rId8"/>
    <sheet name="Códigos" sheetId="17" state="hidden" r:id="rId9"/>
    <sheet name="Parametros" sheetId="16" state="hidden" r:id="rId10"/>
    <sheet name="Listas-Datos" sheetId="13" state="hidden" r:id="rId11"/>
    <sheet name="Transferencias" sheetId="4" state="hidden" r:id="rId12"/>
    <sheet name="Datos" sheetId="2" state="hidden" r:id="rId13"/>
  </sheets>
  <externalReferences>
    <externalReference r:id="rId14"/>
    <externalReference r:id="rId15"/>
    <externalReference r:id="rId16"/>
    <externalReference r:id="rId17"/>
    <externalReference r:id="rId18"/>
  </externalReferences>
  <definedNames>
    <definedName name="_Código_QUIPU_para" localSheetId="8">Códigos!#REF!</definedName>
    <definedName name="_Estrategia_PGD" localSheetId="8">Códigos!#REF!</definedName>
    <definedName name="_xlnm._FilterDatabase" localSheetId="8" hidden="1">Códigos!$A$1:$C$250</definedName>
    <definedName name="_xlnm._FilterDatabase" localSheetId="12" hidden="1">Datos!$B$1:$M$20</definedName>
    <definedName name="_Programa_PGD" localSheetId="8">Códigos!#REF!</definedName>
    <definedName name="_UAB1" localSheetId="1">'[1]Listas Desplegables'!#REF!</definedName>
    <definedName name="_UAB1" localSheetId="2">'[1]Listas Desplegables'!#REF!</definedName>
    <definedName name="_UAB1" localSheetId="3">'[1]Listas Desplegables'!#REF!</definedName>
    <definedName name="_UAB1" localSheetId="4">'[1]Listas Desplegables'!#REF!</definedName>
    <definedName name="_UAB1" localSheetId="8">'[1]Listas Desplegables'!#REF!</definedName>
    <definedName name="_UAB1" localSheetId="9">'[1]Listas Desplegables'!#REF!</definedName>
    <definedName name="_UAB1">'[2]Listas Desplegables'!#REF!</definedName>
    <definedName name="Area_Conocimiento">'[3]Listas Desplegables'!$H$2:$H$9</definedName>
    <definedName name="_xlnm.Print_Area" localSheetId="0">'1. General'!$A$1:$J$70</definedName>
    <definedName name="_xlnm.Print_Area" localSheetId="1">'2. Presupuesto Detallado'!$B$1:$I$34</definedName>
    <definedName name="_xlnm.Print_Area" localSheetId="4">'5. Presupuesto de liquidación'!$A$1:$G$91</definedName>
    <definedName name="_xlnm.Print_Area" localSheetId="6">'EDT Extensión'!$A$1:$AE$34</definedName>
    <definedName name="_xlnm.Print_Area" localSheetId="5">'Flujo de Caja'!$A$2:$AG$52</definedName>
    <definedName name="_xlnm.Print_Area" localSheetId="7">'Matriz Común'!$A$2:$F$21</definedName>
    <definedName name="AreaConocimiento" localSheetId="1">'[3]Listas Desplegables'!$H$2:$H$9</definedName>
    <definedName name="AreaConocimiento" localSheetId="2">'[3]Listas Desplegables'!$H$2:$H$9</definedName>
    <definedName name="AreaConocimiento" localSheetId="3">'[1]Listas Desplegables'!$H$2:$H$9</definedName>
    <definedName name="AreaConocimiento" localSheetId="4">'[3]Listas Desplegables'!$H$2:$H$9</definedName>
    <definedName name="AreaConocimiento" localSheetId="8">'[3]Listas Desplegables'!$H$2:$H$9</definedName>
    <definedName name="AreaConocimiento" localSheetId="9">'[3]Listas Desplegables'!$H$2:$H$9</definedName>
    <definedName name="AreaConocimiento">'[4]Listas Desplegables'!$H$2:$H$9</definedName>
    <definedName name="CatDoc" localSheetId="1">'[3]Listas Desplegables'!$C$2:$C$5</definedName>
    <definedName name="CatDoc" localSheetId="2">'[3]Listas Desplegables'!$C$2:$C$5</definedName>
    <definedName name="CatDoc" localSheetId="3">'[1]Listas Desplegables'!$C$2:$C$5</definedName>
    <definedName name="CatDoc" localSheetId="4">'[3]Listas Desplegables'!$C$2:$C$5</definedName>
    <definedName name="CatDoc" localSheetId="8">'[3]Listas Desplegables'!$C$2:$C$5</definedName>
    <definedName name="CatDoc" localSheetId="9">'[3]Listas Desplegables'!$C$2:$C$5</definedName>
    <definedName name="CatDoc">'[4]Listas Desplegables'!$C$2:$C$5</definedName>
    <definedName name="CategoriaExt" localSheetId="1">'[3]Listas Desplegables'!$C$11:$C$14</definedName>
    <definedName name="CategoriaExt" localSheetId="2">'[3]Listas Desplegables'!$C$11:$C$14</definedName>
    <definedName name="CategoriaExt" localSheetId="3">'[1]Listas Desplegables'!$C$11:$C$14</definedName>
    <definedName name="CategoriaExt" localSheetId="4">'[3]Listas Desplegables'!$C$11:$C$14</definedName>
    <definedName name="CategoriaExt" localSheetId="8">'[3]Listas Desplegables'!$C$11:$C$14</definedName>
    <definedName name="CategoriaExt" localSheetId="9">'[3]Listas Desplegables'!$C$11:$C$14</definedName>
    <definedName name="CategoriaExt">'[4]Listas Desplegables'!$C$11:$C$14</definedName>
    <definedName name="clave">'[5]8.1.A.Riesgos'!$I$8:$I$35</definedName>
    <definedName name="clave4">#REF!</definedName>
    <definedName name="Costos_Oficinas" localSheetId="1">#REF!</definedName>
    <definedName name="Costos_Oficinas" localSheetId="3">#REF!</definedName>
    <definedName name="Costos_Oficinas" localSheetId="8">#REF!</definedName>
    <definedName name="Costos_Oficinas">#REF!</definedName>
    <definedName name="GESTORES">'Listas-Datos'!$A$32:$A$45</definedName>
    <definedName name="IMPACTO">'Listas-Datos'!$B$2:$B$5</definedName>
    <definedName name="MODALIDADES">'Listas-Datos'!$A$14:$A$20</definedName>
    <definedName name="PERSONAS">#REF!</definedName>
    <definedName name="RUBROS">'1. General'!$A$40:$B$65</definedName>
    <definedName name="Sede" localSheetId="1">'[3]Listas Desplegables'!$A$2:$A$9</definedName>
    <definedName name="Sede" localSheetId="2">'[3]Listas Desplegables'!$A$2:$A$9</definedName>
    <definedName name="Sede" localSheetId="3">'[1]Listas Desplegables'!$A$2:$A$9</definedName>
    <definedName name="Sede" localSheetId="4">'[3]Listas Desplegables'!$A$2:$A$9</definedName>
    <definedName name="Sede" localSheetId="8">'[3]Listas Desplegables'!$A$2:$A$9</definedName>
    <definedName name="Sede" localSheetId="9">'[3]Listas Desplegables'!$A$2:$A$9</definedName>
    <definedName name="Sede">'[4]Listas Desplegables'!$A$2:$A$9</definedName>
    <definedName name="STAKEHOLDERS">#REF!</definedName>
    <definedName name="TipoDiplomado" localSheetId="1">'[3]Listas Desplegables'!$N$2:$N$3</definedName>
    <definedName name="TipoDiplomado" localSheetId="2">'[3]Listas Desplegables'!$N$2:$N$3</definedName>
    <definedName name="TipoDiplomado" localSheetId="3">'[1]Listas Desplegables'!$N$2:$N$3</definedName>
    <definedName name="TipoDiplomado" localSheetId="4">'[3]Listas Desplegables'!$N$2:$N$3</definedName>
    <definedName name="TipoDiplomado" localSheetId="8">'[3]Listas Desplegables'!$N$2:$N$3</definedName>
    <definedName name="TipoDiplomado" localSheetId="9">'[3]Listas Desplegables'!$N$2:$N$3</definedName>
    <definedName name="TipoDiplomado">'[4]Listas Desplegables'!$N$2:$N$3</definedName>
    <definedName name="UAB" localSheetId="1">'[3]Listas Desplegables'!#REF!</definedName>
    <definedName name="UAB" localSheetId="2">'[3]Listas Desplegables'!#REF!</definedName>
    <definedName name="UAB" localSheetId="3">'[1]Listas Desplegables'!#REF!</definedName>
    <definedName name="UAB" localSheetId="4">'[3]Listas Desplegables'!#REF!</definedName>
    <definedName name="UAB" localSheetId="8">'[3]Listas Desplegables'!#REF!</definedName>
    <definedName name="UAB" localSheetId="9">'[3]Listas Desplegables'!#REF!</definedName>
    <definedName name="UAB">'Listas-Datos'!$A$2:$A$12</definedName>
  </definedNames>
  <calcPr calcId="191029"/>
</workbook>
</file>

<file path=xl/calcChain.xml><?xml version="1.0" encoding="utf-8"?>
<calcChain xmlns="http://schemas.openxmlformats.org/spreadsheetml/2006/main">
  <c r="B6" i="22" l="1"/>
  <c r="B5" i="22"/>
  <c r="B4" i="22"/>
  <c r="B3" i="22"/>
  <c r="B2" i="22"/>
  <c r="B48" i="20"/>
  <c r="B45" i="20"/>
  <c r="B42" i="20"/>
  <c r="B39" i="20"/>
  <c r="B36" i="20"/>
  <c r="B29" i="20"/>
  <c r="AG23" i="20"/>
  <c r="AG28" i="20" s="1"/>
  <c r="AF23" i="20"/>
  <c r="AF28" i="20" s="1"/>
  <c r="AE23" i="20"/>
  <c r="AE28" i="20" s="1"/>
  <c r="AD23" i="20"/>
  <c r="AD28" i="20" s="1"/>
  <c r="AC23" i="20"/>
  <c r="AC28" i="20" s="1"/>
  <c r="AB23" i="20"/>
  <c r="AB28" i="20" s="1"/>
  <c r="AA23" i="20"/>
  <c r="AA28" i="20" s="1"/>
  <c r="Z23" i="20"/>
  <c r="Z28" i="20" s="1"/>
  <c r="Y23" i="20"/>
  <c r="Y28" i="20" s="1"/>
  <c r="X23" i="20"/>
  <c r="X28" i="20" s="1"/>
  <c r="W23" i="20"/>
  <c r="W28" i="20" s="1"/>
  <c r="V23" i="20"/>
  <c r="V28" i="20" s="1"/>
  <c r="U23" i="20"/>
  <c r="U28" i="20" s="1"/>
  <c r="T23" i="20"/>
  <c r="T28" i="20" s="1"/>
  <c r="S23" i="20"/>
  <c r="S28" i="20" s="1"/>
  <c r="R23" i="20"/>
  <c r="R28" i="20" s="1"/>
  <c r="Q23" i="20"/>
  <c r="Q28" i="20" s="1"/>
  <c r="P23" i="20"/>
  <c r="P28" i="20" s="1"/>
  <c r="O23" i="20"/>
  <c r="O28" i="20" s="1"/>
  <c r="N23" i="20"/>
  <c r="N28" i="20" s="1"/>
  <c r="M23" i="20"/>
  <c r="M28" i="20" s="1"/>
  <c r="L23" i="20"/>
  <c r="L28" i="20" s="1"/>
  <c r="K23" i="20"/>
  <c r="K28" i="20" s="1"/>
  <c r="J23" i="20"/>
  <c r="J28" i="20" s="1"/>
  <c r="I23" i="20"/>
  <c r="I28" i="20" s="1"/>
  <c r="H23" i="20"/>
  <c r="H28" i="20" s="1"/>
  <c r="G23" i="20"/>
  <c r="G28" i="20" s="1"/>
  <c r="F23" i="20"/>
  <c r="F28" i="20" s="1"/>
  <c r="E23" i="20"/>
  <c r="E28" i="20" s="1"/>
  <c r="D23" i="20"/>
  <c r="D28" i="20" s="1"/>
  <c r="C23" i="20"/>
  <c r="C28" i="20" s="1"/>
  <c r="B23" i="20"/>
  <c r="B28" i="20" s="1"/>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B6" i="20"/>
  <c r="B5" i="20"/>
  <c r="B4" i="20"/>
  <c r="B3" i="20"/>
  <c r="B2" i="20"/>
  <c r="B49" i="20" l="1"/>
  <c r="C45" i="20" s="1"/>
  <c r="L329" i="12"/>
  <c r="L339" i="12"/>
  <c r="H339" i="12"/>
  <c r="H329" i="12"/>
  <c r="D329" i="12"/>
  <c r="D339" i="12"/>
  <c r="H349" i="12"/>
  <c r="D349" i="12"/>
  <c r="C39" i="20" l="1"/>
  <c r="C42" i="20"/>
  <c r="C29" i="20"/>
  <c r="C36" i="20"/>
  <c r="C48" i="20"/>
  <c r="D362" i="12"/>
  <c r="B11" i="15" l="1"/>
  <c r="F89" i="18"/>
  <c r="F90" i="18"/>
  <c r="F91" i="18"/>
  <c r="F92" i="18"/>
  <c r="F93" i="18"/>
  <c r="F94" i="18"/>
  <c r="F95" i="18"/>
  <c r="F96" i="18"/>
  <c r="D89" i="18"/>
  <c r="D90" i="18"/>
  <c r="D91" i="18"/>
  <c r="D92" i="18"/>
  <c r="D93" i="18"/>
  <c r="D94" i="18"/>
  <c r="D95" i="18"/>
  <c r="D96" i="18"/>
  <c r="F88" i="18"/>
  <c r="D88" i="18"/>
  <c r="F83" i="18"/>
  <c r="F84" i="18"/>
  <c r="F85" i="18"/>
  <c r="F86" i="18"/>
  <c r="D83" i="18"/>
  <c r="D84" i="18"/>
  <c r="D85" i="18"/>
  <c r="D86" i="18"/>
  <c r="F82" i="18"/>
  <c r="D82" i="18"/>
  <c r="A69" i="15"/>
  <c r="B69" i="15"/>
  <c r="C69" i="15"/>
  <c r="D69" i="15"/>
  <c r="E69" i="15"/>
  <c r="F69" i="15"/>
  <c r="A70" i="15"/>
  <c r="B70" i="15"/>
  <c r="C70" i="15"/>
  <c r="D70" i="15"/>
  <c r="E70" i="15"/>
  <c r="F70" i="15"/>
  <c r="A71" i="15"/>
  <c r="B71" i="15"/>
  <c r="C71" i="15"/>
  <c r="D71" i="15"/>
  <c r="E71" i="15"/>
  <c r="F71" i="15"/>
  <c r="A72" i="15"/>
  <c r="B72" i="15"/>
  <c r="C72" i="15"/>
  <c r="D72" i="15"/>
  <c r="E72" i="15"/>
  <c r="F72" i="15"/>
  <c r="A73" i="15"/>
  <c r="B73" i="15"/>
  <c r="C73" i="15"/>
  <c r="D73" i="15"/>
  <c r="E73" i="15"/>
  <c r="F73" i="15"/>
  <c r="A74" i="15"/>
  <c r="B74" i="15"/>
  <c r="C74" i="15"/>
  <c r="D74" i="15"/>
  <c r="E74" i="15"/>
  <c r="F74" i="15"/>
  <c r="A75" i="15"/>
  <c r="B75" i="15"/>
  <c r="C75" i="15"/>
  <c r="D75" i="15"/>
  <c r="E75" i="15"/>
  <c r="F75" i="15"/>
  <c r="A76" i="15"/>
  <c r="B76" i="15"/>
  <c r="C76" i="15"/>
  <c r="D76" i="15"/>
  <c r="E76" i="15"/>
  <c r="F76" i="15"/>
  <c r="A77" i="15"/>
  <c r="B77" i="15"/>
  <c r="C77" i="15"/>
  <c r="D77" i="15"/>
  <c r="E77" i="15"/>
  <c r="F77" i="15"/>
  <c r="D68" i="15"/>
  <c r="C68" i="15"/>
  <c r="B68" i="15"/>
  <c r="A68" i="15"/>
  <c r="E68" i="15"/>
  <c r="F68" i="15"/>
  <c r="S30" i="12"/>
  <c r="S29" i="12"/>
  <c r="S28" i="12"/>
  <c r="S27" i="12"/>
  <c r="S26" i="12"/>
  <c r="S25" i="12"/>
  <c r="H96" i="18" s="1"/>
  <c r="S24" i="12"/>
  <c r="H95" i="18" s="1"/>
  <c r="S23" i="12"/>
  <c r="H94" i="18" s="1"/>
  <c r="S22" i="12"/>
  <c r="H93" i="18" s="1"/>
  <c r="S21" i="12"/>
  <c r="H92" i="18" s="1"/>
  <c r="S20" i="12"/>
  <c r="H91" i="18" s="1"/>
  <c r="S19" i="12"/>
  <c r="S18" i="12"/>
  <c r="H89" i="18" s="1"/>
  <c r="S17" i="12"/>
  <c r="H88" i="18" s="1"/>
  <c r="S12" i="12"/>
  <c r="S11" i="12"/>
  <c r="S10" i="12"/>
  <c r="H86" i="18" s="1"/>
  <c r="S9" i="12"/>
  <c r="H85" i="18" s="1"/>
  <c r="S8" i="12"/>
  <c r="H84" i="18" s="1"/>
  <c r="S7" i="12"/>
  <c r="H83" i="18" s="1"/>
  <c r="S6" i="12"/>
  <c r="H82" i="18" s="1"/>
  <c r="S31" i="12" l="1"/>
  <c r="H90" i="18"/>
  <c r="S13" i="12"/>
  <c r="S32" i="12"/>
  <c r="S33" i="12" s="1"/>
  <c r="S34" i="12" s="1"/>
  <c r="I64" i="10" l="1"/>
  <c r="I63" i="10"/>
  <c r="F28" i="10" l="1"/>
  <c r="D66" i="10" l="1"/>
  <c r="I40" i="10"/>
  <c r="I35" i="10"/>
  <c r="I34" i="10"/>
  <c r="E70" i="18"/>
  <c r="E69" i="18"/>
  <c r="E67" i="18"/>
  <c r="C64" i="10" l="1"/>
  <c r="J64" i="10" s="1"/>
  <c r="B48" i="18"/>
  <c r="B83" i="18" s="1"/>
  <c r="C48" i="18"/>
  <c r="C83" i="18" s="1"/>
  <c r="D48" i="18"/>
  <c r="E83" i="18" s="1"/>
  <c r="E48" i="18"/>
  <c r="B49" i="18"/>
  <c r="B84" i="18" s="1"/>
  <c r="C49" i="18"/>
  <c r="C84" i="18" s="1"/>
  <c r="D49" i="18"/>
  <c r="E84" i="18" s="1"/>
  <c r="E49" i="18"/>
  <c r="B50" i="18"/>
  <c r="B85" i="18" s="1"/>
  <c r="C50" i="18"/>
  <c r="C85" i="18" s="1"/>
  <c r="D50" i="18"/>
  <c r="E85" i="18" s="1"/>
  <c r="E50" i="18"/>
  <c r="B51" i="18"/>
  <c r="B86" i="18" s="1"/>
  <c r="C51" i="18"/>
  <c r="C86" i="18" s="1"/>
  <c r="D51" i="18"/>
  <c r="E86" i="18" s="1"/>
  <c r="E51" i="18"/>
  <c r="E47" i="18"/>
  <c r="D47" i="18"/>
  <c r="E82" i="18" s="1"/>
  <c r="C47" i="18"/>
  <c r="C82" i="18" s="1"/>
  <c r="B47" i="18"/>
  <c r="B82" i="18" s="1"/>
  <c r="B54" i="18"/>
  <c r="B89" i="18" s="1"/>
  <c r="C54" i="18"/>
  <c r="C89" i="18" s="1"/>
  <c r="D54" i="18"/>
  <c r="E89" i="18" s="1"/>
  <c r="E54" i="18"/>
  <c r="B55" i="18"/>
  <c r="B90" i="18" s="1"/>
  <c r="C55" i="18"/>
  <c r="C90" i="18" s="1"/>
  <c r="D55" i="18"/>
  <c r="E90" i="18" s="1"/>
  <c r="E55" i="18"/>
  <c r="B56" i="18"/>
  <c r="B91" i="18" s="1"/>
  <c r="C56" i="18"/>
  <c r="C91" i="18" s="1"/>
  <c r="D56" i="18"/>
  <c r="E91" i="18" s="1"/>
  <c r="E56" i="18"/>
  <c r="B57" i="18"/>
  <c r="B92" i="18" s="1"/>
  <c r="C57" i="18"/>
  <c r="C92" i="18" s="1"/>
  <c r="D57" i="18"/>
  <c r="E92" i="18" s="1"/>
  <c r="E57" i="18"/>
  <c r="B58" i="18"/>
  <c r="B93" i="18" s="1"/>
  <c r="C58" i="18"/>
  <c r="C93" i="18" s="1"/>
  <c r="D58" i="18"/>
  <c r="E93" i="18" s="1"/>
  <c r="E58" i="18"/>
  <c r="B59" i="18"/>
  <c r="B94" i="18" s="1"/>
  <c r="C59" i="18"/>
  <c r="C94" i="18" s="1"/>
  <c r="D59" i="18"/>
  <c r="E94" i="18" s="1"/>
  <c r="E59" i="18"/>
  <c r="B60" i="18"/>
  <c r="B95" i="18" s="1"/>
  <c r="C60" i="18"/>
  <c r="C95" i="18" s="1"/>
  <c r="D60" i="18"/>
  <c r="E95" i="18" s="1"/>
  <c r="E60" i="18"/>
  <c r="B61" i="18"/>
  <c r="B96" i="18" s="1"/>
  <c r="C61" i="18"/>
  <c r="C96" i="18" s="1"/>
  <c r="D61" i="18"/>
  <c r="E96" i="18" s="1"/>
  <c r="E61" i="18"/>
  <c r="E53" i="18"/>
  <c r="D53" i="18"/>
  <c r="E88" i="18" s="1"/>
  <c r="C53" i="18"/>
  <c r="C88" i="18" s="1"/>
  <c r="B53" i="18"/>
  <c r="B88" i="18" s="1"/>
  <c r="B29" i="18"/>
  <c r="B30" i="18"/>
  <c r="B7" i="18"/>
  <c r="B8" i="18"/>
  <c r="B9" i="18"/>
  <c r="B10" i="18"/>
  <c r="B11" i="18"/>
  <c r="B12" i="18"/>
  <c r="B13" i="18"/>
  <c r="B14" i="18"/>
  <c r="B15" i="18"/>
  <c r="B16" i="18"/>
  <c r="B17" i="18"/>
  <c r="B18" i="18"/>
  <c r="B19" i="18"/>
  <c r="B20" i="18"/>
  <c r="B21" i="18"/>
  <c r="B22" i="18"/>
  <c r="B23" i="18"/>
  <c r="B24" i="18"/>
  <c r="B25" i="18"/>
  <c r="B26" i="18"/>
  <c r="B27" i="18"/>
  <c r="B28" i="18"/>
  <c r="B6" i="18"/>
  <c r="B4" i="18"/>
  <c r="E68" i="18"/>
  <c r="E71" i="18" l="1"/>
  <c r="B12" i="15" l="1"/>
  <c r="B13" i="15"/>
  <c r="A63" i="15" s="1"/>
  <c r="F4" i="10" l="1"/>
  <c r="G75" i="15" l="1"/>
  <c r="G70" i="15"/>
  <c r="G77" i="15"/>
  <c r="G68" i="15"/>
  <c r="G71" i="15"/>
  <c r="G73" i="15"/>
  <c r="G76" i="15"/>
  <c r="G69" i="15"/>
  <c r="G74" i="15"/>
  <c r="G72" i="15"/>
  <c r="D69" i="10"/>
  <c r="D67" i="10"/>
  <c r="H4" i="10"/>
  <c r="G7" i="15" s="1"/>
  <c r="F7" i="15"/>
  <c r="D51" i="15" s="1"/>
  <c r="E7" i="15"/>
  <c r="E28" i="10" l="1"/>
  <c r="E29" i="10"/>
  <c r="D59" i="15"/>
  <c r="D52" i="15"/>
  <c r="D58" i="15"/>
  <c r="D56" i="15"/>
  <c r="D53" i="15"/>
  <c r="D54" i="15"/>
  <c r="D55" i="15"/>
  <c r="D50" i="15" l="1"/>
  <c r="E75" i="18" s="1"/>
  <c r="I41" i="10"/>
  <c r="I42" i="10"/>
  <c r="I43" i="10"/>
  <c r="I44" i="10"/>
  <c r="I45" i="10"/>
  <c r="I46" i="10"/>
  <c r="I47" i="10"/>
  <c r="I48" i="10"/>
  <c r="I49" i="10"/>
  <c r="I50" i="10"/>
  <c r="I51" i="10"/>
  <c r="I52" i="10"/>
  <c r="I53" i="10"/>
  <c r="I54" i="10"/>
  <c r="I55" i="10"/>
  <c r="I56" i="10"/>
  <c r="I57" i="10"/>
  <c r="I58" i="10"/>
  <c r="I59" i="10"/>
  <c r="I60" i="10"/>
  <c r="I61" i="10"/>
  <c r="I62" i="10"/>
  <c r="I65" i="10"/>
  <c r="B14" i="15" l="1"/>
  <c r="B9" i="15"/>
  <c r="C65" i="18" s="1"/>
  <c r="B17" i="16"/>
  <c r="B16" i="16"/>
  <c r="B15" i="16"/>
  <c r="B14" i="16"/>
  <c r="B13" i="16"/>
  <c r="B12" i="16"/>
  <c r="B11" i="16"/>
  <c r="C11" i="16" s="1"/>
  <c r="D11" i="16" s="1"/>
  <c r="C15" i="16" l="1"/>
  <c r="D15" i="16" s="1"/>
  <c r="C13" i="16"/>
  <c r="D13" i="16" s="1"/>
  <c r="C12" i="16"/>
  <c r="D12" i="16" s="1"/>
  <c r="C17" i="16"/>
  <c r="D17" i="16" s="1"/>
  <c r="A17" i="16"/>
  <c r="C16" i="16"/>
  <c r="D16" i="16" s="1"/>
  <c r="A16" i="16"/>
  <c r="A15" i="16"/>
  <c r="C14" i="16"/>
  <c r="D14" i="16" s="1"/>
  <c r="A13" i="16"/>
  <c r="A12" i="16"/>
  <c r="A11" i="16"/>
  <c r="E13" i="13"/>
  <c r="D19" i="13"/>
  <c r="F24" i="13" s="1"/>
  <c r="E26" i="13"/>
  <c r="G78" i="15" l="1"/>
  <c r="D18" i="16"/>
  <c r="D13" i="14" s="1"/>
  <c r="F25" i="13"/>
  <c r="F22" i="13"/>
  <c r="F23" i="13"/>
  <c r="G79" i="15" l="1"/>
  <c r="G80" i="15" s="1"/>
  <c r="F26" i="13"/>
  <c r="H66" i="10"/>
  <c r="G66" i="10"/>
  <c r="F66" i="10"/>
  <c r="E66" i="10"/>
  <c r="F301" i="12"/>
  <c r="F302" i="12"/>
  <c r="F303" i="12"/>
  <c r="F304" i="12"/>
  <c r="F305" i="12"/>
  <c r="F300" i="12"/>
  <c r="D292" i="12"/>
  <c r="D276" i="12"/>
  <c r="D259" i="12"/>
  <c r="F243" i="12"/>
  <c r="F239" i="12"/>
  <c r="F241" i="12"/>
  <c r="F240" i="12"/>
  <c r="F242" i="12"/>
  <c r="F244" i="12"/>
  <c r="F238" i="12"/>
  <c r="D231" i="12"/>
  <c r="G213" i="12"/>
  <c r="G215" i="12"/>
  <c r="G211" i="12"/>
  <c r="G212" i="12"/>
  <c r="G214" i="12"/>
  <c r="G210" i="12"/>
  <c r="F202" i="12"/>
  <c r="F201" i="12"/>
  <c r="F200" i="12"/>
  <c r="F199" i="12"/>
  <c r="F198" i="12"/>
  <c r="F197" i="12"/>
  <c r="F196" i="12"/>
  <c r="F184" i="12"/>
  <c r="F188" i="12"/>
  <c r="F187" i="12"/>
  <c r="F186" i="12"/>
  <c r="F185" i="12"/>
  <c r="F183" i="12"/>
  <c r="F182" i="12"/>
  <c r="E176" i="12"/>
  <c r="F160" i="12"/>
  <c r="F159" i="12"/>
  <c r="F158" i="12"/>
  <c r="F157" i="12"/>
  <c r="F156" i="12"/>
  <c r="F155" i="12"/>
  <c r="F154" i="12"/>
  <c r="D147" i="12"/>
  <c r="C45" i="10" s="1"/>
  <c r="C10" i="18" s="1"/>
  <c r="F126" i="12"/>
  <c r="F131" i="12"/>
  <c r="F130" i="12"/>
  <c r="F129" i="12"/>
  <c r="F128" i="12"/>
  <c r="F127" i="12"/>
  <c r="F125" i="12"/>
  <c r="G100" i="12"/>
  <c r="I100" i="12" s="1"/>
  <c r="G101" i="12"/>
  <c r="I101" i="12" s="1"/>
  <c r="G102" i="12"/>
  <c r="I102" i="12" s="1"/>
  <c r="G103" i="12"/>
  <c r="I103" i="12" s="1"/>
  <c r="G104" i="12"/>
  <c r="I104" i="12" s="1"/>
  <c r="G105" i="12"/>
  <c r="I105" i="12" s="1"/>
  <c r="G99" i="12"/>
  <c r="F306" i="12" l="1"/>
  <c r="I99" i="12"/>
  <c r="G76" i="12"/>
  <c r="I17" i="12"/>
  <c r="F53" i="18" s="1"/>
  <c r="G88" i="18" s="1"/>
  <c r="C65" i="10"/>
  <c r="C29" i="18" s="1"/>
  <c r="C63" i="10"/>
  <c r="J63" i="10" s="1"/>
  <c r="C62" i="10"/>
  <c r="C27" i="18" s="1"/>
  <c r="C61" i="10"/>
  <c r="C26" i="18" s="1"/>
  <c r="C60" i="10"/>
  <c r="C25" i="18" s="1"/>
  <c r="C59" i="10"/>
  <c r="C24" i="18" s="1"/>
  <c r="C58" i="10"/>
  <c r="C23" i="18" s="1"/>
  <c r="C57" i="10"/>
  <c r="C22" i="18" s="1"/>
  <c r="C55" i="10"/>
  <c r="C20" i="18" s="1"/>
  <c r="C54" i="10"/>
  <c r="C19" i="18" s="1"/>
  <c r="C53" i="10"/>
  <c r="C51" i="10"/>
  <c r="C16" i="18" s="1"/>
  <c r="C47" i="10"/>
  <c r="C12" i="18" s="1"/>
  <c r="G116" i="12"/>
  <c r="I116" i="12" s="1"/>
  <c r="G115" i="12"/>
  <c r="I115" i="12" s="1"/>
  <c r="G114" i="12"/>
  <c r="I114" i="12" s="1"/>
  <c r="G113" i="12"/>
  <c r="I113" i="12" s="1"/>
  <c r="G112" i="12"/>
  <c r="I112" i="12" s="1"/>
  <c r="G111" i="12"/>
  <c r="I111" i="12" s="1"/>
  <c r="G110" i="12"/>
  <c r="I110" i="12" s="1"/>
  <c r="K82" i="12"/>
  <c r="H82" i="12" s="1"/>
  <c r="G82" i="12"/>
  <c r="K81" i="12"/>
  <c r="H81" i="12" s="1"/>
  <c r="G81" i="12"/>
  <c r="K80" i="12"/>
  <c r="H80" i="12" s="1"/>
  <c r="G80" i="12"/>
  <c r="K79" i="12"/>
  <c r="H79" i="12" s="1"/>
  <c r="G79" i="12"/>
  <c r="K78" i="12"/>
  <c r="H78" i="12" s="1"/>
  <c r="G78" i="12"/>
  <c r="K77" i="12"/>
  <c r="H77" i="12" s="1"/>
  <c r="G77" i="12"/>
  <c r="K76" i="12"/>
  <c r="H76" i="12" s="1"/>
  <c r="G66" i="12"/>
  <c r="G65" i="12"/>
  <c r="G64" i="12"/>
  <c r="G63" i="12"/>
  <c r="G62" i="12"/>
  <c r="G57" i="12"/>
  <c r="G56" i="12"/>
  <c r="G55" i="12"/>
  <c r="G54" i="12"/>
  <c r="G53" i="12"/>
  <c r="G52" i="12"/>
  <c r="G51" i="12"/>
  <c r="G50" i="12"/>
  <c r="G49" i="12"/>
  <c r="G48" i="12"/>
  <c r="G47" i="12"/>
  <c r="G46" i="12"/>
  <c r="G45" i="12"/>
  <c r="G44" i="12"/>
  <c r="G43" i="12"/>
  <c r="I30" i="12"/>
  <c r="I29" i="12"/>
  <c r="I28" i="12"/>
  <c r="I27" i="12"/>
  <c r="I26" i="12"/>
  <c r="I25" i="12"/>
  <c r="F61" i="18" s="1"/>
  <c r="G96" i="18" s="1"/>
  <c r="I24" i="12"/>
  <c r="F60" i="18" s="1"/>
  <c r="G95" i="18" s="1"/>
  <c r="I23" i="12"/>
  <c r="F59" i="18" s="1"/>
  <c r="G94" i="18" s="1"/>
  <c r="I22" i="12"/>
  <c r="F58" i="18" s="1"/>
  <c r="G93" i="18" s="1"/>
  <c r="I21" i="12"/>
  <c r="F57" i="18" s="1"/>
  <c r="G92" i="18" s="1"/>
  <c r="I20" i="12"/>
  <c r="F56" i="18" s="1"/>
  <c r="G91" i="18" s="1"/>
  <c r="I19" i="12"/>
  <c r="F55" i="18" s="1"/>
  <c r="G90" i="18" s="1"/>
  <c r="I18" i="12"/>
  <c r="F54" i="18" s="1"/>
  <c r="G89" i="18" s="1"/>
  <c r="I12" i="12"/>
  <c r="I11" i="12"/>
  <c r="I10" i="12"/>
  <c r="F51" i="18" s="1"/>
  <c r="G86" i="18" s="1"/>
  <c r="I9" i="12"/>
  <c r="F50" i="18" s="1"/>
  <c r="G85" i="18" s="1"/>
  <c r="I8" i="12"/>
  <c r="F49" i="18" s="1"/>
  <c r="G84" i="18" s="1"/>
  <c r="I7" i="12"/>
  <c r="F48" i="18" s="1"/>
  <c r="G83" i="18" s="1"/>
  <c r="I6" i="12"/>
  <c r="F47" i="18" s="1"/>
  <c r="G82" i="18" s="1"/>
  <c r="C18" i="18" l="1"/>
  <c r="C28" i="15"/>
  <c r="E28" i="15" s="1"/>
  <c r="F28" i="15" s="1"/>
  <c r="C36" i="15"/>
  <c r="E36" i="15" s="1"/>
  <c r="F36" i="15" s="1"/>
  <c r="C41" i="15"/>
  <c r="E41" i="15" s="1"/>
  <c r="F41" i="15" s="1"/>
  <c r="C45" i="15"/>
  <c r="E45" i="15" s="1"/>
  <c r="F45" i="15" s="1"/>
  <c r="C34" i="15"/>
  <c r="E34" i="15" s="1"/>
  <c r="F34" i="15" s="1"/>
  <c r="C39" i="15"/>
  <c r="E39" i="15" s="1"/>
  <c r="F39" i="15" s="1"/>
  <c r="C43" i="15"/>
  <c r="E43" i="15" s="1"/>
  <c r="F43" i="15" s="1"/>
  <c r="C26" i="15"/>
  <c r="E26" i="15" s="1"/>
  <c r="F26" i="15" s="1"/>
  <c r="C35" i="15"/>
  <c r="E35" i="15" s="1"/>
  <c r="F35" i="15" s="1"/>
  <c r="C40" i="15"/>
  <c r="E40" i="15" s="1"/>
  <c r="F40" i="15" s="1"/>
  <c r="C32" i="15"/>
  <c r="E32" i="15" s="1"/>
  <c r="F32" i="15" s="1"/>
  <c r="C38" i="15"/>
  <c r="E38" i="15" s="1"/>
  <c r="F38" i="15" s="1"/>
  <c r="C42" i="15"/>
  <c r="E42" i="15" s="1"/>
  <c r="F42" i="15" s="1"/>
  <c r="I106" i="12"/>
  <c r="F189" i="12"/>
  <c r="C48" i="10" s="1"/>
  <c r="C13" i="18" s="1"/>
  <c r="C56" i="10"/>
  <c r="C21" i="18" s="1"/>
  <c r="G58" i="12"/>
  <c r="F203" i="12"/>
  <c r="C49" i="10" s="1"/>
  <c r="C14" i="18" s="1"/>
  <c r="G216" i="12"/>
  <c r="C50" i="10" s="1"/>
  <c r="C15" i="18" s="1"/>
  <c r="I31" i="12"/>
  <c r="I32" i="12" s="1"/>
  <c r="I33" i="12" s="1"/>
  <c r="C40" i="10" s="1"/>
  <c r="G67" i="12"/>
  <c r="F161" i="12"/>
  <c r="C46" i="10" s="1"/>
  <c r="C11" i="18" s="1"/>
  <c r="I13" i="12"/>
  <c r="G83" i="12"/>
  <c r="F132" i="12"/>
  <c r="C44" i="10" s="1"/>
  <c r="F245" i="12"/>
  <c r="C52" i="10" s="1"/>
  <c r="C17" i="18" s="1"/>
  <c r="I117" i="12"/>
  <c r="C42" i="10" l="1"/>
  <c r="C9" i="18"/>
  <c r="C43" i="10"/>
  <c r="C8" i="18" s="1"/>
  <c r="C33" i="15"/>
  <c r="E33" i="15" s="1"/>
  <c r="F33" i="15" s="1"/>
  <c r="C37" i="15"/>
  <c r="E37" i="15" s="1"/>
  <c r="F37" i="15" s="1"/>
  <c r="C25" i="15"/>
  <c r="C31" i="15"/>
  <c r="E31" i="15" s="1"/>
  <c r="F31" i="15" s="1"/>
  <c r="C29" i="15"/>
  <c r="E29" i="15" s="1"/>
  <c r="F29" i="15" s="1"/>
  <c r="C23" i="15"/>
  <c r="E23" i="15" s="1"/>
  <c r="F23" i="15" s="1"/>
  <c r="C27" i="15"/>
  <c r="E27" i="15" s="1"/>
  <c r="F27" i="15" s="1"/>
  <c r="C30" i="15"/>
  <c r="E30" i="15" s="1"/>
  <c r="F30" i="15" s="1"/>
  <c r="I34" i="12"/>
  <c r="C41" i="10"/>
  <c r="C6" i="18" s="1"/>
  <c r="C7" i="18" l="1"/>
  <c r="C70" i="18" s="1"/>
  <c r="G70" i="18" s="1"/>
  <c r="C66" i="10"/>
  <c r="C69" i="18"/>
  <c r="G69" i="18" s="1"/>
  <c r="C4" i="18"/>
  <c r="C67" i="18" s="1"/>
  <c r="C68" i="18" s="1"/>
  <c r="G28" i="10"/>
  <c r="I28" i="10" s="1"/>
  <c r="J43" i="10"/>
  <c r="C24" i="15"/>
  <c r="E24" i="15" s="1"/>
  <c r="F24" i="15" s="1"/>
  <c r="C21" i="15"/>
  <c r="E21" i="15" s="1"/>
  <c r="F21" i="15" s="1"/>
  <c r="J40" i="10"/>
  <c r="C22" i="15"/>
  <c r="E22" i="15" s="1"/>
  <c r="F22" i="15" s="1"/>
  <c r="C68" i="10" l="1"/>
  <c r="C67" i="10"/>
  <c r="C69" i="10"/>
  <c r="C71" i="18"/>
  <c r="C5" i="18"/>
  <c r="E25" i="15"/>
  <c r="F25" i="15" s="1"/>
  <c r="G67" i="18"/>
  <c r="D3" i="13"/>
  <c r="J65" i="10"/>
  <c r="J62" i="10"/>
  <c r="J61" i="10"/>
  <c r="J60" i="10"/>
  <c r="J59" i="10"/>
  <c r="J58" i="10"/>
  <c r="J57" i="10"/>
  <c r="J56" i="10"/>
  <c r="J55" i="10"/>
  <c r="J54" i="10"/>
  <c r="J53" i="10"/>
  <c r="J52" i="10"/>
  <c r="J51" i="10"/>
  <c r="J50" i="10"/>
  <c r="J49" i="10"/>
  <c r="J48" i="10"/>
  <c r="J47" i="10"/>
  <c r="J46" i="10"/>
  <c r="J45" i="10"/>
  <c r="J44" i="10"/>
  <c r="J42" i="10"/>
  <c r="C44" i="15" l="1"/>
  <c r="C28" i="18"/>
  <c r="C72" i="18" s="1"/>
  <c r="E72" i="18"/>
  <c r="E73" i="18" s="1"/>
  <c r="G68" i="18"/>
  <c r="C70" i="10"/>
  <c r="G29" i="10" s="1"/>
  <c r="I29" i="10" s="1"/>
  <c r="D4" i="13"/>
  <c r="D5" i="13"/>
  <c r="D6" i="13"/>
  <c r="J41" i="10"/>
  <c r="I66" i="10"/>
  <c r="C40" i="18" l="1"/>
  <c r="C35" i="18"/>
  <c r="C38" i="18"/>
  <c r="C34" i="18"/>
  <c r="C37" i="18"/>
  <c r="C33" i="18"/>
  <c r="C36" i="18"/>
  <c r="C30" i="18"/>
  <c r="G71" i="18"/>
  <c r="E44" i="15"/>
  <c r="F44" i="15" s="1"/>
  <c r="D20" i="15"/>
  <c r="C20" i="15"/>
  <c r="C49" i="15" s="1"/>
  <c r="C19" i="15"/>
  <c r="C56" i="15" s="1"/>
  <c r="E56" i="15" s="1"/>
  <c r="F56" i="15" s="1"/>
  <c r="D7" i="13"/>
  <c r="C32" i="18" l="1"/>
  <c r="C75" i="18" s="1"/>
  <c r="G72" i="18"/>
  <c r="C73" i="18"/>
  <c r="G73" i="18" s="1"/>
  <c r="D49" i="15"/>
  <c r="E49" i="15" s="1"/>
  <c r="F49" i="15" s="1"/>
  <c r="D48" i="15"/>
  <c r="D47" i="15"/>
  <c r="C54" i="15"/>
  <c r="E54" i="15" s="1"/>
  <c r="F54" i="15" s="1"/>
  <c r="C55" i="15"/>
  <c r="E55" i="15" s="1"/>
  <c r="F55" i="15" s="1"/>
  <c r="C48" i="15"/>
  <c r="C47" i="15"/>
  <c r="C59" i="15"/>
  <c r="E59" i="15" s="1"/>
  <c r="F59" i="15" s="1"/>
  <c r="C58" i="15"/>
  <c r="E20" i="15"/>
  <c r="F20" i="15" s="1"/>
  <c r="C53" i="15"/>
  <c r="E53" i="15" s="1"/>
  <c r="F53" i="15" s="1"/>
  <c r="C52" i="15"/>
  <c r="E52" i="15" s="1"/>
  <c r="F52" i="15" s="1"/>
  <c r="E19" i="15"/>
  <c r="F19" i="15" s="1"/>
  <c r="C51" i="15"/>
  <c r="E51" i="15" s="1"/>
  <c r="F51" i="15" s="1"/>
  <c r="E58" i="15" l="1"/>
  <c r="F58" i="15" s="1"/>
  <c r="E47" i="15"/>
  <c r="F47" i="15" s="1"/>
  <c r="C46" i="15"/>
  <c r="C31" i="18" s="1"/>
  <c r="E48" i="15"/>
  <c r="F48" i="15" s="1"/>
  <c r="D46" i="15"/>
  <c r="C50" i="15"/>
  <c r="E50" i="15" s="1"/>
  <c r="F50" i="15" s="1"/>
  <c r="C74" i="18" l="1"/>
  <c r="D31" i="18"/>
  <c r="D60" i="15"/>
  <c r="E74" i="18"/>
  <c r="E46" i="15"/>
  <c r="F46" i="15" s="1"/>
  <c r="C60" i="15"/>
  <c r="C41" i="18" s="1"/>
  <c r="C39" i="18" s="1"/>
  <c r="G43" i="18" s="1"/>
  <c r="B19" i="2"/>
  <c r="D74" i="18" l="1"/>
  <c r="C76" i="18"/>
  <c r="C77" i="18" s="1"/>
  <c r="C42" i="18"/>
  <c r="D32" i="18" s="1"/>
  <c r="F74" i="18"/>
  <c r="C61" i="15"/>
  <c r="C65" i="15" s="1"/>
  <c r="C57" i="15"/>
  <c r="D57" i="15"/>
  <c r="D61" i="15"/>
  <c r="D62" i="15" s="1"/>
  <c r="E60" i="15"/>
  <c r="F60" i="15" s="1"/>
  <c r="B3" i="2"/>
  <c r="B4" i="2"/>
  <c r="B5" i="2"/>
  <c r="B6" i="2"/>
  <c r="B7" i="2"/>
  <c r="B8" i="2"/>
  <c r="B9" i="2"/>
  <c r="B10" i="2"/>
  <c r="B11" i="2"/>
  <c r="B12" i="2"/>
  <c r="B13" i="2"/>
  <c r="B14" i="2"/>
  <c r="B15" i="2"/>
  <c r="B16" i="2"/>
  <c r="B17" i="2"/>
  <c r="B18" i="2"/>
  <c r="B20" i="2"/>
  <c r="B2" i="2"/>
  <c r="D39" i="18" l="1"/>
  <c r="D76" i="18"/>
  <c r="D75" i="18"/>
  <c r="H57" i="15"/>
  <c r="E76" i="18"/>
  <c r="C64" i="15"/>
  <c r="C62" i="15"/>
  <c r="C63" i="15"/>
  <c r="E57" i="15"/>
  <c r="F57" i="15" s="1"/>
  <c r="D64" i="15"/>
  <c r="D63" i="15"/>
  <c r="D65" i="15"/>
  <c r="E77" i="18" l="1"/>
  <c r="F75" i="18" s="1"/>
  <c r="F76" i="18" l="1"/>
  <c r="E65" i="15" l="1"/>
  <c r="E64" i="15"/>
  <c r="E62" i="15"/>
  <c r="E63" i="15"/>
  <c r="E61" i="15"/>
  <c r="F6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Jiménez</author>
  </authors>
  <commentList>
    <comment ref="I28" authorId="0" shapeId="0" xr:uid="{00000000-0006-0000-0000-000001000000}">
      <text>
        <r>
          <rPr>
            <b/>
            <sz val="10"/>
            <color rgb="FF000000"/>
            <rFont val="Arial"/>
            <family val="34"/>
          </rPr>
          <t xml:space="preserve">Nota: </t>
        </r>
        <r>
          <rPr>
            <sz val="10"/>
            <color rgb="FF000000"/>
            <rFont val="Arial"/>
            <family val="34"/>
          </rPr>
          <t xml:space="preserve">el valor que falte por distribuir se destinará a las Transferencias al momento de liquidar el proyecto. 
</t>
        </r>
      </text>
    </comment>
    <comment ref="I29" authorId="0" shapeId="0" xr:uid="{00000000-0006-0000-0000-000002000000}">
      <text>
        <r>
          <rPr>
            <b/>
            <sz val="10"/>
            <color rgb="FF000000"/>
            <rFont val="Arial"/>
            <family val="34"/>
          </rPr>
          <t>Nota:</t>
        </r>
        <r>
          <rPr>
            <sz val="10"/>
            <color rgb="FF000000"/>
            <rFont val="Arial"/>
            <family val="34"/>
          </rPr>
          <t xml:space="preserve"> el valor que falte por distribuir se destinará a las Transferencias al momento de liquidar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Jiménez</author>
  </authors>
  <commentList>
    <comment ref="A66" authorId="0" shapeId="0" xr:uid="{00000000-0006-0000-0400-000001000000}">
      <text>
        <r>
          <rPr>
            <b/>
            <sz val="12"/>
            <color rgb="FF000000"/>
            <rFont val="Arial"/>
            <family val="34"/>
          </rPr>
          <t xml:space="preserve">Nota: </t>
        </r>
        <r>
          <rPr>
            <sz val="12"/>
            <color rgb="FF000000"/>
            <rFont val="Arial"/>
            <family val="34"/>
          </rPr>
          <t xml:space="preserve">diligenciar en presupuesto detallado - Celda L15
</t>
        </r>
      </text>
    </comment>
  </commentList>
</comments>
</file>

<file path=xl/sharedStrings.xml><?xml version="1.0" encoding="utf-8"?>
<sst xmlns="http://schemas.openxmlformats.org/spreadsheetml/2006/main" count="2208" uniqueCount="1525">
  <si>
    <t>Acuerdo</t>
  </si>
  <si>
    <t>Consultorías y Asesorías</t>
  </si>
  <si>
    <t>Interventorías</t>
  </si>
  <si>
    <t>Servicios de Educación</t>
  </si>
  <si>
    <t>Programas de Formación Docente</t>
  </si>
  <si>
    <t>Cursos de Extensión</t>
  </si>
  <si>
    <t>Cursos de actualización o de profundización</t>
  </si>
  <si>
    <t>Diplomados</t>
  </si>
  <si>
    <t>Otros servicios de extensión</t>
  </si>
  <si>
    <t>Evaluación de Programas y Políticas</t>
  </si>
  <si>
    <t>Conceptos</t>
  </si>
  <si>
    <t>Formulación de programas académicos y estrategias pedagógicas</t>
  </si>
  <si>
    <t>Servicio Docente Asistencial</t>
  </si>
  <si>
    <t>Proyectos de Creación Artística</t>
  </si>
  <si>
    <t>Extensión Solidaria</t>
  </si>
  <si>
    <t>Prácticas y pasantías universitarias</t>
  </si>
  <si>
    <t>Proyectos de Cooperación Internacional</t>
  </si>
  <si>
    <t>Modalidades de Extensión</t>
  </si>
  <si>
    <t>Tipos de Extensión</t>
  </si>
  <si>
    <r>
      <t>Servicios Académicos</t>
    </r>
    <r>
      <rPr>
        <sz val="10"/>
        <color theme="1"/>
        <rFont val="Arial"/>
        <family val="2"/>
      </rPr>
      <t>.</t>
    </r>
  </si>
  <si>
    <r>
      <t>Educación Continua y Permanente</t>
    </r>
    <r>
      <rPr>
        <sz val="10"/>
        <color theme="1"/>
        <rFont val="Arial"/>
        <family val="2"/>
      </rPr>
      <t>.</t>
    </r>
  </si>
  <si>
    <r>
      <t>Eventos</t>
    </r>
    <r>
      <rPr>
        <sz val="10"/>
        <color theme="1"/>
        <rFont val="Arial"/>
        <family val="2"/>
      </rPr>
      <t xml:space="preserve"> (Congresos-Seminarios-Talleres-Conferencias)</t>
    </r>
  </si>
  <si>
    <r>
      <t>Extensión Solidaria</t>
    </r>
    <r>
      <rPr>
        <sz val="10"/>
        <color theme="1"/>
        <rFont val="Arial"/>
        <family val="2"/>
      </rPr>
      <t>.</t>
    </r>
  </si>
  <si>
    <r>
      <t>Prácticas y pasantías universitarias</t>
    </r>
    <r>
      <rPr>
        <sz val="10"/>
        <color theme="1"/>
        <rFont val="Arial"/>
        <family val="2"/>
      </rPr>
      <t>.</t>
    </r>
  </si>
  <si>
    <r>
      <t>Proyectos de Cooperación Internacional</t>
    </r>
    <r>
      <rPr>
        <sz val="10"/>
        <color theme="1"/>
        <rFont val="Arial"/>
        <family val="2"/>
      </rPr>
      <t>.</t>
    </r>
  </si>
  <si>
    <t>Participación en Proyectos de Innovación y Gestión Tecnológica</t>
  </si>
  <si>
    <t>Acuerdo 036 de 2009</t>
  </si>
  <si>
    <t>Acuerdo 004 de 2001</t>
  </si>
  <si>
    <t>Completo</t>
  </si>
  <si>
    <t xml:space="preserve">Valor </t>
  </si>
  <si>
    <t>Costos Indirectos Nivel de Sede</t>
  </si>
  <si>
    <t>Costos Indirectos Nivel de Facultad</t>
  </si>
  <si>
    <t>Proyecto Exentos</t>
  </si>
  <si>
    <t>Proyecto Exento por el Consejo de Sede</t>
  </si>
  <si>
    <t>Costos de Administración, valoración de intangibles y Excedentes</t>
  </si>
  <si>
    <t>Modalidades y Prácticas Principales</t>
  </si>
  <si>
    <t>SI</t>
  </si>
  <si>
    <t>NO</t>
  </si>
  <si>
    <t>Genera Excedentes?</t>
  </si>
  <si>
    <t>O.I. Transferencia Ugi Nivel Nacional</t>
  </si>
  <si>
    <t>O.I. Costos Indirectos</t>
  </si>
  <si>
    <t>O.I. Transferencias Académica</t>
  </si>
  <si>
    <t>O.I. Excedentes Por Actividades Generadoras De Recursos</t>
  </si>
  <si>
    <t>O.I. Fondo Nacional De Extensión Solidaria</t>
  </si>
  <si>
    <t>O.I. Fondo De Riesgos Para La Extensión</t>
  </si>
  <si>
    <t>O.I. Dirección Nacional De Extensión</t>
  </si>
  <si>
    <t>O.I. Dirección De Extensión De La Sede</t>
  </si>
  <si>
    <t>Costos Indirectos Nivel Nacional</t>
  </si>
  <si>
    <t>›› Excedentes Unidad Ejecutora Sede</t>
  </si>
  <si>
    <t>O.I. Educación Formal 1.5%</t>
  </si>
  <si>
    <t>Empresa</t>
  </si>
  <si>
    <t>Unidad ejecutora</t>
  </si>
  <si>
    <t>Concepto</t>
  </si>
  <si>
    <t>Nombre de la entidad</t>
  </si>
  <si>
    <t>NIT</t>
  </si>
  <si>
    <t>Teléfono</t>
  </si>
  <si>
    <t>Correo</t>
  </si>
  <si>
    <t>Departamento</t>
  </si>
  <si>
    <t>Periodo de participación</t>
  </si>
  <si>
    <t>Horas por semana</t>
  </si>
  <si>
    <t>Firma</t>
  </si>
  <si>
    <t>Personal académico - Servicios Académicos Remunerados</t>
  </si>
  <si>
    <t>Remuneración por servicios técnicos</t>
  </si>
  <si>
    <t>Estímulo Estudiantes</t>
  </si>
  <si>
    <t>Compra de equipo</t>
  </si>
  <si>
    <t>Materiales y suministros</t>
  </si>
  <si>
    <t>Compra de material bibliográfico</t>
  </si>
  <si>
    <t>Mantenimiento</t>
  </si>
  <si>
    <t>Servicios públicos</t>
  </si>
  <si>
    <t>Arrendamiento</t>
  </si>
  <si>
    <t>Capacitación</t>
  </si>
  <si>
    <t>Viáticos y gastos de viaje</t>
  </si>
  <si>
    <t>Impresos y publicaciones</t>
  </si>
  <si>
    <t>Comunicaciones y transporte</t>
  </si>
  <si>
    <t>Seguros</t>
  </si>
  <si>
    <t>Impuestos, contribuciones y multas</t>
  </si>
  <si>
    <t xml:space="preserve">Apoyo logístico </t>
  </si>
  <si>
    <t>Apoyo Económico Estudiantil</t>
  </si>
  <si>
    <t>Operaciones Internas - adquisición de bienes</t>
  </si>
  <si>
    <t>Operaciones Internas - adquisición de servicios de Extensión</t>
  </si>
  <si>
    <t>Operaciones Internas - Impresos y Publicaciones</t>
  </si>
  <si>
    <t>Operaciones Internas - Adquisición Arrendamientos</t>
  </si>
  <si>
    <t>Operaciones Internas - Adquisición Servicios de Comunicación</t>
  </si>
  <si>
    <t>Operaciones Int. - Adquisición por otras ventas de Servicios</t>
  </si>
  <si>
    <t>Operaciones Int - Aportes sin contraprestación</t>
  </si>
  <si>
    <t>Otros Gastos Generales por Adquisición de Servicios</t>
  </si>
  <si>
    <t>COSTOS INDIRECTOS</t>
  </si>
  <si>
    <t>ÍTEM</t>
  </si>
  <si>
    <t>VALOR</t>
  </si>
  <si>
    <t>Administración</t>
  </si>
  <si>
    <t>Costos Indirectos</t>
  </si>
  <si>
    <t>TOTAL DEL PROYECTO</t>
  </si>
  <si>
    <t>Cédula</t>
  </si>
  <si>
    <t xml:space="preserve">Versión: </t>
  </si>
  <si>
    <t>Fecha:</t>
  </si>
  <si>
    <t>1. INFORMACIÓN GENERAL DEL PROYECTO</t>
  </si>
  <si>
    <t>Código Hermes</t>
  </si>
  <si>
    <t>Gestor del proyecto</t>
  </si>
  <si>
    <t>Unidad Académica Básica</t>
  </si>
  <si>
    <t>Entidad(es) Contratante(s)</t>
  </si>
  <si>
    <t>No.convenio o contrato</t>
  </si>
  <si>
    <t>Modalidad y submodalidad</t>
  </si>
  <si>
    <t>Docente participante</t>
  </si>
  <si>
    <t>Fecha de inicio</t>
  </si>
  <si>
    <t>Fecha de fin</t>
  </si>
  <si>
    <t>TOTAL</t>
  </si>
  <si>
    <t>Valor desembolsos según propuesta</t>
  </si>
  <si>
    <t>Número de desembolsos</t>
  </si>
  <si>
    <t>TIPO</t>
  </si>
  <si>
    <t>TOTAL COSTOS DIRECTOS</t>
  </si>
  <si>
    <t>ADMINISTRACIÓN (aportes sin contraprestación)</t>
  </si>
  <si>
    <t>Costos Directos</t>
  </si>
  <si>
    <t>Transferencias</t>
  </si>
  <si>
    <t xml:space="preserve">Porcentaje Administración </t>
  </si>
  <si>
    <t>TOTAL TRANSFERENCIAS</t>
  </si>
  <si>
    <t>DISTRIBUCIÓN DE COSTOS DIRECTOS POR VIGENCIA</t>
  </si>
  <si>
    <t>Clasificación RUP (consultar en):</t>
  </si>
  <si>
    <t>Director del Proyecto</t>
  </si>
  <si>
    <t>Duración del proyecto (meses)</t>
  </si>
  <si>
    <t>Descripción del plan de pagos</t>
  </si>
  <si>
    <t>INGRESOS DEL PROYECTO POR VIGENCIA</t>
  </si>
  <si>
    <t>Costos indirectos</t>
  </si>
  <si>
    <t>Transferencias Nación/Sede/Facultad</t>
  </si>
  <si>
    <t>Porcentaje de las transferencias sobre los Costos Directos</t>
  </si>
  <si>
    <t>Costos indirectos Administración</t>
  </si>
  <si>
    <t>RESUMEN DE LIQUIDACIÓN</t>
  </si>
  <si>
    <t>Porcentajas respecto al total del Proyecto</t>
  </si>
  <si>
    <t>Valor</t>
  </si>
  <si>
    <t>Porcentaje</t>
  </si>
  <si>
    <t xml:space="preserve">Valor Disponible: </t>
  </si>
  <si>
    <t>Porcentajes respecto a los Costos Directos</t>
  </si>
  <si>
    <t>Costos Directos (Ejecución)</t>
  </si>
  <si>
    <t>EGRESOS DEL PROYECTO POR VIGENCIA</t>
  </si>
  <si>
    <t>EJECUCIÓN DE COSTOS DIRECTOS</t>
  </si>
  <si>
    <r>
      <t xml:space="preserve">Valor del proyecto 
</t>
    </r>
    <r>
      <rPr>
        <sz val="9"/>
        <color theme="1"/>
        <rFont val="Arial"/>
        <family val="2"/>
      </rPr>
      <t>Por favor, diligencie solo una de las siguientes opciones</t>
    </r>
  </si>
  <si>
    <t>FORMATO - PROPUESTAS DE EXTENSIÓN - FACULTAD DE MINAS
UNIVERSIDAD NACIONAL DE COLOMBIA - SEDE MEDELLÍN</t>
  </si>
  <si>
    <t>Contacto</t>
  </si>
  <si>
    <t>Impacto</t>
  </si>
  <si>
    <t>Cobertura</t>
  </si>
  <si>
    <t>SERVICIOS ACADÉMICOS PRESUPUESTADOS</t>
  </si>
  <si>
    <t>DOCENTE</t>
  </si>
  <si>
    <t>CÉDULA</t>
  </si>
  <si>
    <t>TIPO DE DEDICACIÓN</t>
  </si>
  <si>
    <t>FUNCIÓN</t>
  </si>
  <si>
    <t>DEDICACIÓN
(horas/ semana)</t>
  </si>
  <si>
    <t>DEDICACIÓN
(horas totales)</t>
  </si>
  <si>
    <t>VALOR HORA</t>
  </si>
  <si>
    <t>VALOR TOTAL</t>
  </si>
  <si>
    <t>PERSONAL ACADÉMICO SIN BONIFICACIÓN</t>
  </si>
  <si>
    <t>Total personal académico sin bonificación</t>
  </si>
  <si>
    <t>PERSONAL ACADÉMICO CON BONIFICACIÓN</t>
  </si>
  <si>
    <t>Subtotal</t>
  </si>
  <si>
    <t>Impuesto 4x1000</t>
  </si>
  <si>
    <t>Total personal académico con bonificación</t>
  </si>
  <si>
    <t>TOTAL SERVICIOS ACADÉMICOS</t>
  </si>
  <si>
    <t>Volver</t>
  </si>
  <si>
    <t>REMUNERACIÓN SERVICIOS TÉCNICOS - PERSONAS NATURALES</t>
  </si>
  <si>
    <t>Cargo</t>
  </si>
  <si>
    <t>Nivel académico</t>
  </si>
  <si>
    <t>Meses por contratista</t>
  </si>
  <si>
    <t>Valor/mes</t>
  </si>
  <si>
    <t>Valor Total (con 4*1000)</t>
  </si>
  <si>
    <t>PRESUPUESTADO</t>
  </si>
  <si>
    <t>REMUNERACIÓN SERVICIOS TÉCNICOS - PERSONAS JURÍDICAS</t>
  </si>
  <si>
    <t>Servicio técnico requerido</t>
  </si>
  <si>
    <t>Meses por servicio</t>
  </si>
  <si>
    <t>ESTIMULO ESTUDIANTES</t>
  </si>
  <si>
    <t># de estudiantes para este cargo</t>
  </si>
  <si>
    <t>Meses totales por estudiante</t>
  </si>
  <si>
    <t>Valor/mes en
# SMMLV</t>
  </si>
  <si>
    <t>Valor Total</t>
  </si>
  <si>
    <t>EQUIPOS Y SOFTWARE PROVEEDORES NACIONALES</t>
  </si>
  <si>
    <t>Descripción</t>
  </si>
  <si>
    <t>Valor Unitario</t>
  </si>
  <si>
    <t>IVA</t>
  </si>
  <si>
    <t>Cant</t>
  </si>
  <si>
    <t>EQUIPOS Y SOFTWARE PROVEEDORES EXTRANJEROS</t>
  </si>
  <si>
    <t>Nacionalización</t>
  </si>
  <si>
    <t>MATERIALES Y SUMINISTROS</t>
  </si>
  <si>
    <t>Cantidad</t>
  </si>
  <si>
    <t>Valor Unitario (incluyendo el IVA)</t>
  </si>
  <si>
    <t>COMPRA DE MATERIAL BIBLIOGRÁFICO</t>
  </si>
  <si>
    <t>MANTENIMIENTO</t>
  </si>
  <si>
    <t>Valor Unitario (incluyendo IVA)</t>
  </si>
  <si>
    <t>SERVICIOS PÚBLICOS</t>
  </si>
  <si>
    <t>Acueducto</t>
  </si>
  <si>
    <t>Alcantarillado</t>
  </si>
  <si>
    <t>Recolección de basuras/Disposición de desechos</t>
  </si>
  <si>
    <t>Energía</t>
  </si>
  <si>
    <t>Teléfono fijo</t>
  </si>
  <si>
    <t>Telefonía Celular</t>
  </si>
  <si>
    <t>Servicios adicionales</t>
  </si>
  <si>
    <t>ARRENDAMIENTOS</t>
  </si>
  <si>
    <t>Meses</t>
  </si>
  <si>
    <t>CAPACITACIÓN</t>
  </si>
  <si>
    <t>Personas asistentes</t>
  </si>
  <si>
    <t>Valor / persona</t>
  </si>
  <si>
    <t>DESTINO</t>
  </si>
  <si>
    <t>Número de Personas</t>
  </si>
  <si>
    <t>Valor tiquete / persona</t>
  </si>
  <si>
    <t>Viáticos / persona</t>
  </si>
  <si>
    <t>IMPRESOS Y PUBLICACIONES</t>
  </si>
  <si>
    <t>COMUNICACIONES Y TRANSPORTE</t>
  </si>
  <si>
    <t>Número de Servicios</t>
  </si>
  <si>
    <t>Correo Postal</t>
  </si>
  <si>
    <t>Mensajería</t>
  </si>
  <si>
    <t>Fax y Telecomunicaciones</t>
  </si>
  <si>
    <t>Internet</t>
  </si>
  <si>
    <t>Otros</t>
  </si>
  <si>
    <t>SEGUROS</t>
  </si>
  <si>
    <t>IMPUESTOS, CONTRIBUCIONES Y MULTAS</t>
  </si>
  <si>
    <t>EVENTO</t>
  </si>
  <si>
    <t>Valor Total Apoyo Logístico</t>
  </si>
  <si>
    <t>APOYO ECONÓMICO ESTUDIANTIL</t>
  </si>
  <si>
    <t>OPERACIONES INTERNAS POR ADQUISICIÓN DE BIENES</t>
  </si>
  <si>
    <t>OPERACIONES INTERNAS POR ADQUISICIÓN DE SERVICIOS DE EXTENSIÓN</t>
  </si>
  <si>
    <t>OPERACIONES INTERNAS IMPRESOS Y PUBLICACIONES</t>
  </si>
  <si>
    <t>OPERACIONES INTERNAS ADQUISICIÓN ARRENDAMIENTOS</t>
  </si>
  <si>
    <t>OPERACIONES INTERNAS POR ADQUISICIÓN SERVICIOS DE COMUNICACIÓN</t>
  </si>
  <si>
    <t>OPERACIONES INTERNAS ADQUISICIÓN POR OTRAS VENTAS DE SERVICIOS</t>
  </si>
  <si>
    <t>OPERACIONES INTERNAS APORTES SIN CONTRAPRESTACIÓN</t>
  </si>
  <si>
    <t>OTROS GASTOS GENERALES POR ADQUISICIÓN DE SERVICIOS</t>
  </si>
  <si>
    <t>UNIDAD ACADÉMICA BÁSICA</t>
  </si>
  <si>
    <t>Seleccionar UAB</t>
  </si>
  <si>
    <t>Dep. de Ingeniería Civil</t>
  </si>
  <si>
    <t>Dep. de Materiales y Minerales</t>
  </si>
  <si>
    <t>Dep. de Ciencias de la Computación y la Decisión</t>
  </si>
  <si>
    <t>Dep. de Geociencias y Medio Ambiente</t>
  </si>
  <si>
    <t>Dep. de Ingeniería de la Organización</t>
  </si>
  <si>
    <t>Dep. de Ingeniería Mecánica</t>
  </si>
  <si>
    <t>Dep. de Procesos y Energía</t>
  </si>
  <si>
    <t xml:space="preserve">Dep. Energía Eléctrica y Automática </t>
  </si>
  <si>
    <t>Centro de Desarrollo e Innovación  CDI</t>
  </si>
  <si>
    <t>IMPACTO</t>
  </si>
  <si>
    <t>Local</t>
  </si>
  <si>
    <t>Regional</t>
  </si>
  <si>
    <t>Nacional</t>
  </si>
  <si>
    <t>Internacional</t>
  </si>
  <si>
    <t>MODALIDAD Y SUBMODALIDAD</t>
  </si>
  <si>
    <t>Servicios Académicos  Consultorías y Asesorías  3090100</t>
  </si>
  <si>
    <t>Servicios Académicos  Interventorías  3090200</t>
  </si>
  <si>
    <t>Servicios Académicos  Evaluación de Programas y Políticas  3090300</t>
  </si>
  <si>
    <t>Servicios Académicos  Conceptos  3090400</t>
  </si>
  <si>
    <t>Servicios Académicos  Otros servicios de Extensión (Consultorios de salud humana o animal, reproducción animal o vegetal, servicios laboratorio, entre otros)  3090500</t>
  </si>
  <si>
    <t>Servicio Docente Asistencial  3120100</t>
  </si>
  <si>
    <t>Proyectos De Creación Artística  3130100</t>
  </si>
  <si>
    <t>Extensión Solidaria  3140100</t>
  </si>
  <si>
    <t>Prácticas Y Pasantías Universitarias  3150100</t>
  </si>
  <si>
    <t>Proyectos De Cooperación Internacional  3160100</t>
  </si>
  <si>
    <t xml:space="preserve"> </t>
  </si>
  <si>
    <t>GESTORES</t>
  </si>
  <si>
    <t>Christian Rafael Ortiz</t>
  </si>
  <si>
    <t>Yuly Andrea Arboleda</t>
  </si>
  <si>
    <t>Tatiana María Álvarez</t>
  </si>
  <si>
    <t>Maria Fernanda Giraldo</t>
  </si>
  <si>
    <t>Juliana Perez Monsalve</t>
  </si>
  <si>
    <t>Wilmar Alejandro Zapata</t>
  </si>
  <si>
    <t>Robinson José Durango</t>
  </si>
  <si>
    <t>Luz Elena Valdivieso</t>
  </si>
  <si>
    <t>Juan David Valencia</t>
  </si>
  <si>
    <t>Carlos Andrés Osorio Galvis</t>
  </si>
  <si>
    <t>Freddy Ayala Espinel</t>
  </si>
  <si>
    <t>No asignado</t>
  </si>
  <si>
    <t xml:space="preserve">CALIFICACIÓN DE COMPLEJIDAD DE PROYECTO </t>
  </si>
  <si>
    <t>VARIABLES</t>
  </si>
  <si>
    <t>PESO</t>
  </si>
  <si>
    <t>CRITERIOS</t>
  </si>
  <si>
    <t>Tipo de Proyecto</t>
  </si>
  <si>
    <t>Internos</t>
  </si>
  <si>
    <t>Duración del Proyecto</t>
  </si>
  <si>
    <t>Menor a 6 meses</t>
  </si>
  <si>
    <t>Número de Personas involucradas</t>
  </si>
  <si>
    <t>Menos de 5 Personas</t>
  </si>
  <si>
    <t>Ejecución mes</t>
  </si>
  <si>
    <t>Hasta 10 millones</t>
  </si>
  <si>
    <t>Actores Involucrados</t>
  </si>
  <si>
    <t>Hasta 2 actores</t>
  </si>
  <si>
    <t>Presupuesto del proyecto</t>
  </si>
  <si>
    <t>Menos de 100 millones</t>
  </si>
  <si>
    <t>Contrapartida</t>
  </si>
  <si>
    <t>Hasta 100 millones</t>
  </si>
  <si>
    <t>COMPLEJIDAD</t>
  </si>
  <si>
    <t>Nota: Seleccione los criterios de acuerdo al alcance de su proyecto.</t>
  </si>
  <si>
    <t>ANÁLISIS PRELIMINAR DE LOS RIESGOS</t>
  </si>
  <si>
    <t>RIESGO</t>
  </si>
  <si>
    <t>MECANISMO DE CONTROL</t>
  </si>
  <si>
    <t>FORMATO PROPUESTA ECONÓMICA DE LIQUIDACIÓN
FACULTAD DE MINAS</t>
  </si>
  <si>
    <t>VALOR PRESUPUESTADO</t>
  </si>
  <si>
    <t>VALOR REAL</t>
  </si>
  <si>
    <t>DIFERENCIA</t>
  </si>
  <si>
    <t>TOTAL INGRESOS</t>
  </si>
  <si>
    <t xml:space="preserve">Nación </t>
  </si>
  <si>
    <t>Sede</t>
  </si>
  <si>
    <t>Facultad</t>
  </si>
  <si>
    <t>TRANSFERENCIAS NIVEL NACIÓN / SEDE</t>
  </si>
  <si>
    <t>5% Transferencias Académica</t>
  </si>
  <si>
    <t xml:space="preserve">6% Transferencia UGI Nivel Nacional </t>
  </si>
  <si>
    <t>6% Transferencia UGI Nivel Nacional (con 4X1000)</t>
  </si>
  <si>
    <t xml:space="preserve">1% Fondo Nacional de Ext. Solidaria </t>
  </si>
  <si>
    <t>1% Fondo Nacional de Ext. Solidaria (con 4X1000)</t>
  </si>
  <si>
    <t xml:space="preserve">0,5% Fondo de Riesgos para la Extensión </t>
  </si>
  <si>
    <t>0,5% Fondo de Riesgos para la Extensión (con 4X1000)</t>
  </si>
  <si>
    <t xml:space="preserve">0,5% Dir. Nal de Extensión </t>
  </si>
  <si>
    <t>0,5% Dir. Nal de Extensión (con 4X1000)</t>
  </si>
  <si>
    <t>0,5% Dir. de Extensión de la Sede</t>
  </si>
  <si>
    <t xml:space="preserve">Educación Formal </t>
  </si>
  <si>
    <t xml:space="preserve">Fondo Común </t>
  </si>
  <si>
    <t>Dirección de Bienestar</t>
  </si>
  <si>
    <t>Vicedecanatura de Inv. y Ext.</t>
  </si>
  <si>
    <t>PERSONAL ACADÉMICO</t>
  </si>
  <si>
    <t>DOCENTES CON BONIFICACIÓN</t>
  </si>
  <si>
    <t>Dedicación</t>
  </si>
  <si>
    <t>Hr/sem</t>
  </si>
  <si>
    <t>Hr/Totales</t>
  </si>
  <si>
    <t>Valor hora</t>
  </si>
  <si>
    <t>Bonificación</t>
  </si>
  <si>
    <t xml:space="preserve">Impuesto Nacional 4 X 1000 </t>
  </si>
  <si>
    <t>TOTAL BONIFICACIONES</t>
  </si>
  <si>
    <t>ACTA CONSEJO DE FACULTAD:</t>
  </si>
  <si>
    <t>FECHA:</t>
  </si>
  <si>
    <t xml:space="preserve">ACTA COMITÉ:                               </t>
  </si>
  <si>
    <t>JUAN FERNANDO RAMIREZ PATIÑO</t>
  </si>
  <si>
    <t xml:space="preserve">LINA MARÍA GÓMEZ ECHAVARRÍA </t>
  </si>
  <si>
    <t>Vicedecano de Investigación y Extensión</t>
  </si>
  <si>
    <t>Secretaria Académica</t>
  </si>
  <si>
    <t>MATRIZ DE CARACTERÍZACIÓN</t>
  </si>
  <si>
    <t>Tipo de proyecto</t>
  </si>
  <si>
    <t>Calificación</t>
  </si>
  <si>
    <t xml:space="preserve">Tiempo </t>
  </si>
  <si>
    <t>Número de personas involucradas</t>
  </si>
  <si>
    <t>Número de Actores Involucrados</t>
  </si>
  <si>
    <t>Presupuesto</t>
  </si>
  <si>
    <t>Total contrapartida</t>
  </si>
  <si>
    <t>Extensión</t>
  </si>
  <si>
    <t>Mayor a 6 meses  y hasta 12 meses</t>
  </si>
  <si>
    <t xml:space="preserve">Entre 6 y 15 personas </t>
  </si>
  <si>
    <t>Entre 10 y 30 millones</t>
  </si>
  <si>
    <t>Entre 3 y 5 actores involucrados</t>
  </si>
  <si>
    <t>Entre 100 y 500 millones</t>
  </si>
  <si>
    <t>Investigación</t>
  </si>
  <si>
    <t>Mas de 12 meses</t>
  </si>
  <si>
    <t>Mas de 15 personas</t>
  </si>
  <si>
    <t>Mas de 30 millones</t>
  </si>
  <si>
    <t>Mas de 5 actores involucrados</t>
  </si>
  <si>
    <t>Mas de 500 millones</t>
  </si>
  <si>
    <t>Regalías</t>
  </si>
  <si>
    <t>CALIFICACIÓN</t>
  </si>
  <si>
    <t>CALIFICACIÓN NORMALIZADA</t>
  </si>
  <si>
    <t>CALIFICACIÓN PONDERADA</t>
  </si>
  <si>
    <t>VALORACIÓN</t>
  </si>
  <si>
    <t>RIESGOS</t>
  </si>
  <si>
    <t>Modificación en el  inicio de un proyecto</t>
  </si>
  <si>
    <t>Incumplimiento en los tiempos de ejecución del proyecto</t>
  </si>
  <si>
    <t>Violar temas de confidencialidad</t>
  </si>
  <si>
    <t>Utilizar los recursos presupuestados en un proyecto de forma diferente a la pactada</t>
  </si>
  <si>
    <t>No contar con los recursos para iniciar la ejecución del proyecto</t>
  </si>
  <si>
    <t>Dificultades en el entendimiento y aprobación de los productos del proyecto</t>
  </si>
  <si>
    <t>Otro (Cuál ?)</t>
  </si>
  <si>
    <t>MECANISMOS DE CONTROL</t>
  </si>
  <si>
    <t>Ajustar el plan de pagos con la entidad</t>
  </si>
  <si>
    <t>Realizar solicitudes de  Unidad de Caja y/o Registro sin ingresos para iniciar la ejecución</t>
  </si>
  <si>
    <t>Realizar la planeación detallada del proyecto</t>
  </si>
  <si>
    <t>Realizar seguimiento a la ejecución del proyecto según lo planeado</t>
  </si>
  <si>
    <t>Realizar reuniones de entendimiento</t>
  </si>
  <si>
    <t>Implementar el plan de comunicaciones definido</t>
  </si>
  <si>
    <t>Verificar que los contratos o convenios posean cláusulas de confidencialidad según la necesidad</t>
  </si>
  <si>
    <t>Diligenciar solamente las celdas en color naranja</t>
  </si>
  <si>
    <t>Título del Proyecto</t>
  </si>
  <si>
    <t>Versión: 2.0</t>
  </si>
  <si>
    <t xml:space="preserve">  Diligenciar solamente las celdas en color naranja          </t>
  </si>
  <si>
    <t>2. TIPOLOGÍA DEL PROYECTO</t>
  </si>
  <si>
    <t>Areas Temáticas</t>
  </si>
  <si>
    <t>Descripción de área</t>
  </si>
  <si>
    <t>Código de área</t>
  </si>
  <si>
    <t>Lógica</t>
  </si>
  <si>
    <t>Aplicaciones de la lógica</t>
  </si>
  <si>
    <t>Lógica deductiva</t>
  </si>
  <si>
    <t>Lógica general</t>
  </si>
  <si>
    <t>Lógica inductiva</t>
  </si>
  <si>
    <t>Metodología</t>
  </si>
  <si>
    <t>Otras especialidades relativas a la lógica</t>
  </si>
  <si>
    <t>Matemáticas</t>
  </si>
  <si>
    <t>Algebra</t>
  </si>
  <si>
    <t>Análisis y análisis funcional</t>
  </si>
  <si>
    <t>Ciencias de la computación</t>
  </si>
  <si>
    <t>Geometría</t>
  </si>
  <si>
    <t>Teoría de números</t>
  </si>
  <si>
    <t>Análisis numérico</t>
  </si>
  <si>
    <t>Investigación operativa</t>
  </si>
  <si>
    <t>Probabilidad</t>
  </si>
  <si>
    <t>Estadística</t>
  </si>
  <si>
    <t>Topología</t>
  </si>
  <si>
    <t>Otras especialidades matemáticas</t>
  </si>
  <si>
    <t>Astronomía y astrofísica</t>
  </si>
  <si>
    <t>Cosmología y cosmogonía</t>
  </si>
  <si>
    <t>Medio interplanetario</t>
  </si>
  <si>
    <t>Astronomía óptica</t>
  </si>
  <si>
    <t>Planetología</t>
  </si>
  <si>
    <t>Radio-astronomía</t>
  </si>
  <si>
    <t>Sistema solar</t>
  </si>
  <si>
    <t>Otras especialidades astronómicas</t>
  </si>
  <si>
    <t>Física</t>
  </si>
  <si>
    <t>Acústica</t>
  </si>
  <si>
    <t>Electromagnetismo</t>
  </si>
  <si>
    <t>Electrónica</t>
  </si>
  <si>
    <t>Física de los fluidos</t>
  </si>
  <si>
    <t>Mecánica</t>
  </si>
  <si>
    <t>Física molecular</t>
  </si>
  <si>
    <t>Física atómica y nuclear</t>
  </si>
  <si>
    <t>Nucleónica</t>
  </si>
  <si>
    <t>Óptica</t>
  </si>
  <si>
    <t>Química física</t>
  </si>
  <si>
    <t>Física del estado sólido</t>
  </si>
  <si>
    <t>Física teórica</t>
  </si>
  <si>
    <t>Termodinámica</t>
  </si>
  <si>
    <t>Unidades y constantes</t>
  </si>
  <si>
    <t>Física altas energías</t>
  </si>
  <si>
    <t>Otras especialidades físicas</t>
  </si>
  <si>
    <t>Química</t>
  </si>
  <si>
    <t>Química analítica</t>
  </si>
  <si>
    <t>Bioquímica</t>
  </si>
  <si>
    <t>Química inorgánica</t>
  </si>
  <si>
    <t>Química macromolecular</t>
  </si>
  <si>
    <t>Química nuclear</t>
  </si>
  <si>
    <t>Química orgánica</t>
  </si>
  <si>
    <t>Química farmacéutica</t>
  </si>
  <si>
    <t>Química ambiental</t>
  </si>
  <si>
    <t>Otras especialidades químicas</t>
  </si>
  <si>
    <t>Ciencias de la vida</t>
  </si>
  <si>
    <t>Biología animal (zoología)</t>
  </si>
  <si>
    <t>Antropología (física)</t>
  </si>
  <si>
    <t>Biomatemáticas</t>
  </si>
  <si>
    <t>Biometría</t>
  </si>
  <si>
    <t>Biofísica</t>
  </si>
  <si>
    <t>Biología celular</t>
  </si>
  <si>
    <t>Etología (estudio del comportamiento)</t>
  </si>
  <si>
    <t>Genética</t>
  </si>
  <si>
    <t>Biología humana</t>
  </si>
  <si>
    <t>Fisiología humana</t>
  </si>
  <si>
    <t>Inmunología</t>
  </si>
  <si>
    <t>Biología de insectos (entomología)</t>
  </si>
  <si>
    <t>Microbiología</t>
  </si>
  <si>
    <t>Biología molecular</t>
  </si>
  <si>
    <t>Paleontología</t>
  </si>
  <si>
    <t>Biología vegetal (botánica)</t>
  </si>
  <si>
    <t>Radiobiología</t>
  </si>
  <si>
    <t>Simbiosis</t>
  </si>
  <si>
    <t>Virología</t>
  </si>
  <si>
    <t>Neurociencias</t>
  </si>
  <si>
    <t>Otras especialidades biológicas</t>
  </si>
  <si>
    <t>Ciencias de la tierra y del espacio</t>
  </si>
  <si>
    <t>Ciencias de la atmósfera</t>
  </si>
  <si>
    <t>Climatología</t>
  </si>
  <si>
    <t>Geoquímica</t>
  </si>
  <si>
    <t>Geodesia</t>
  </si>
  <si>
    <t>Geografía</t>
  </si>
  <si>
    <t>Geología</t>
  </si>
  <si>
    <t>Geofísica</t>
  </si>
  <si>
    <t>Hidrología</t>
  </si>
  <si>
    <t>Meteorología</t>
  </si>
  <si>
    <t>Oceanografía</t>
  </si>
  <si>
    <t>Ciencia del suelo</t>
  </si>
  <si>
    <t>Ciencias del espacio</t>
  </si>
  <si>
    <t>Otras especialidades de la tierra, espacio o entorno</t>
  </si>
  <si>
    <t>Ciencias agrarias</t>
  </si>
  <si>
    <t>Agroquímica</t>
  </si>
  <si>
    <t>Ingeniería agrícola</t>
  </si>
  <si>
    <t>Agronomía</t>
  </si>
  <si>
    <t>Producción animal</t>
  </si>
  <si>
    <t>Peces y fauna silvestre</t>
  </si>
  <si>
    <t>Ciencia forestal</t>
  </si>
  <si>
    <t>Horticultura</t>
  </si>
  <si>
    <t>Fitopatología</t>
  </si>
  <si>
    <t>Ciencias veterinarias</t>
  </si>
  <si>
    <t>Otras especialidades agrícolas</t>
  </si>
  <si>
    <t>Ciencias médicas</t>
  </si>
  <si>
    <t>Ciencias clínicas</t>
  </si>
  <si>
    <t>Epidemiologia</t>
  </si>
  <si>
    <t>Medicina forense</t>
  </si>
  <si>
    <t>Medicina del trabajo</t>
  </si>
  <si>
    <t>Medicina interna</t>
  </si>
  <si>
    <t>Ciencias de la nutrición</t>
  </si>
  <si>
    <t>Patología</t>
  </si>
  <si>
    <t>Farmacodinámica</t>
  </si>
  <si>
    <t>Farmacología</t>
  </si>
  <si>
    <t>Medicina preventiva</t>
  </si>
  <si>
    <t>Psiquiatría</t>
  </si>
  <si>
    <t>Salud pública</t>
  </si>
  <si>
    <t>Cirugía</t>
  </si>
  <si>
    <t>Toxicología</t>
  </si>
  <si>
    <t>Otras especialidades médicas</t>
  </si>
  <si>
    <t>Ciencias tecnológicas</t>
  </si>
  <si>
    <t>Ingeniería y tecnología aeronáuticas</t>
  </si>
  <si>
    <t>Tecnología bioquímica</t>
  </si>
  <si>
    <t>Ingeniería y tecnología químicas</t>
  </si>
  <si>
    <t>Tecnología de los ordenadores</t>
  </si>
  <si>
    <t>Tecnología de la construcción</t>
  </si>
  <si>
    <t>Ingeniería y tecnología eléctrica</t>
  </si>
  <si>
    <t>Tecnología electrónica</t>
  </si>
  <si>
    <t>Ingeniería y tecnología del medio ambiente</t>
  </si>
  <si>
    <t>Tecnología de los alimentos</t>
  </si>
  <si>
    <t>Tecnología industrial</t>
  </si>
  <si>
    <t>Tecnología de la instrumentación</t>
  </si>
  <si>
    <t>Tecnología de materiales</t>
  </si>
  <si>
    <t>Tecnología e ingeniería mecánicas</t>
  </si>
  <si>
    <t>Tecnología médica</t>
  </si>
  <si>
    <t>Tecnología metalúrgica</t>
  </si>
  <si>
    <t>Tecnología de productos metálicos</t>
  </si>
  <si>
    <t>Tecnología de vehículos de motor</t>
  </si>
  <si>
    <t>Tecnología minera</t>
  </si>
  <si>
    <t>Tecnología naval</t>
  </si>
  <si>
    <t>Tecnología nuclear</t>
  </si>
  <si>
    <t>Tecnología del carbón y del petróleo</t>
  </si>
  <si>
    <t>Tecnología energética</t>
  </si>
  <si>
    <t>Tecnología de los ferrocarriles</t>
  </si>
  <si>
    <t>Tecnología del espacio</t>
  </si>
  <si>
    <t>Tecnología de las telecomunicaciones</t>
  </si>
  <si>
    <t>Tecnología textil</t>
  </si>
  <si>
    <t>Tecnología de los sistemas de transporte</t>
  </si>
  <si>
    <t>Procesos tecnológicos</t>
  </si>
  <si>
    <t>Planificación urbana</t>
  </si>
  <si>
    <t>Otras especialidades tecnológicas</t>
  </si>
  <si>
    <t>Antropología</t>
  </si>
  <si>
    <t>Antropología cultural</t>
  </si>
  <si>
    <t>Etnografía y etnología</t>
  </si>
  <si>
    <t>Antropología social</t>
  </si>
  <si>
    <t>Otras especialidades antropológicas</t>
  </si>
  <si>
    <t>Demografía</t>
  </si>
  <si>
    <t>Fertilidad</t>
  </si>
  <si>
    <t>Demografía general</t>
  </si>
  <si>
    <t>Demografía geográfica</t>
  </si>
  <si>
    <t>Demografía histórica</t>
  </si>
  <si>
    <t>Mortalidad</t>
  </si>
  <si>
    <t>Características de la población</t>
  </si>
  <si>
    <t>Tamaño de la población y evolución demográfica</t>
  </si>
  <si>
    <t>Otras especialidades demográficas</t>
  </si>
  <si>
    <t>Ciencias económicas</t>
  </si>
  <si>
    <t>Política fiscal y hacienda pública nacionales</t>
  </si>
  <si>
    <t>Econometría</t>
  </si>
  <si>
    <t>Contabilidad económica</t>
  </si>
  <si>
    <t>Actividad económica</t>
  </si>
  <si>
    <t>Sistemas económicos</t>
  </si>
  <si>
    <t>Economía del cambio tecnológico</t>
  </si>
  <si>
    <t>Teoría económica</t>
  </si>
  <si>
    <t>Economía general</t>
  </si>
  <si>
    <t>Organización industrial y políticas gubernamentales</t>
  </si>
  <si>
    <t>Economía internacional</t>
  </si>
  <si>
    <t>Organización y dirección de empresas</t>
  </si>
  <si>
    <t>Economía sectorial</t>
  </si>
  <si>
    <t>Otras especialidades económicas</t>
  </si>
  <si>
    <t>Geografía económica</t>
  </si>
  <si>
    <t>Geografía histórica</t>
  </si>
  <si>
    <t>Geografía humana</t>
  </si>
  <si>
    <t>Geografía regional</t>
  </si>
  <si>
    <t>Otras especialidades geográficas</t>
  </si>
  <si>
    <t>Historia</t>
  </si>
  <si>
    <t>Biografías</t>
  </si>
  <si>
    <t>Historia general</t>
  </si>
  <si>
    <t>Historia de países</t>
  </si>
  <si>
    <t>Historia por épocas</t>
  </si>
  <si>
    <t>Ciencias auxiliares de la historia</t>
  </si>
  <si>
    <t>Historias especializadas</t>
  </si>
  <si>
    <t>Otras especialidades históricas</t>
  </si>
  <si>
    <t>Ciencias jurídicas y derecho</t>
  </si>
  <si>
    <t>Derecho canónico</t>
  </si>
  <si>
    <t>Teoría y métodos generales</t>
  </si>
  <si>
    <t>Derecho internacional</t>
  </si>
  <si>
    <t>Organización jurídica</t>
  </si>
  <si>
    <t>Derecho y legislación nacionales</t>
  </si>
  <si>
    <t>Otras especialidades jurídicas</t>
  </si>
  <si>
    <t>Lingüística</t>
  </si>
  <si>
    <t>Lingüística aplicada</t>
  </si>
  <si>
    <t>Lingüística diacrónica</t>
  </si>
  <si>
    <t>Geografía lingüística</t>
  </si>
  <si>
    <t>Teoría lingüística</t>
  </si>
  <si>
    <t>Lingüística sincrónica</t>
  </si>
  <si>
    <t>Otras especialidades lingüísticas</t>
  </si>
  <si>
    <t>Pedagogía</t>
  </si>
  <si>
    <t>Teoría y métodos educativos</t>
  </si>
  <si>
    <t>Organización y planificación de la educación</t>
  </si>
  <si>
    <t>Preparación y empleo de profesores</t>
  </si>
  <si>
    <t>Otras especialidades pedagógicas</t>
  </si>
  <si>
    <t>Ciencia política</t>
  </si>
  <si>
    <t>Relaciones internacionales</t>
  </si>
  <si>
    <t>Ciencias políticas</t>
  </si>
  <si>
    <t>Ideologías políticas</t>
  </si>
  <si>
    <t>Instituciones políticas</t>
  </si>
  <si>
    <t>Vida política</t>
  </si>
  <si>
    <t>Sociología política</t>
  </si>
  <si>
    <t>Sistemas políticos</t>
  </si>
  <si>
    <t>Teoría política</t>
  </si>
  <si>
    <t>Administración pública</t>
  </si>
  <si>
    <t>Opinión pública</t>
  </si>
  <si>
    <t>Otras especialidades políticas</t>
  </si>
  <si>
    <t>Psicología</t>
  </si>
  <si>
    <t>Psicología del niño y del adolescente</t>
  </si>
  <si>
    <t>Asesoramiento y orientación</t>
  </si>
  <si>
    <t>Psicopedagogía</t>
  </si>
  <si>
    <t>Evaluación y diagnóstico en psicología</t>
  </si>
  <si>
    <t>Psicología experimental</t>
  </si>
  <si>
    <t>Psicología general</t>
  </si>
  <si>
    <t>Psicología geriátrica</t>
  </si>
  <si>
    <t>Psicología industrial</t>
  </si>
  <si>
    <t>Parapsicología</t>
  </si>
  <si>
    <t>Personalidad</t>
  </si>
  <si>
    <t>Estudios psicológicos de temas sociales</t>
  </si>
  <si>
    <t>Psicofarmacología</t>
  </si>
  <si>
    <t>Psicología social</t>
  </si>
  <si>
    <t>Otras especialidades psicológicas</t>
  </si>
  <si>
    <t>Ciencias de las artes y las letras</t>
  </si>
  <si>
    <t>Arquitectura</t>
  </si>
  <si>
    <t>Teoría análisis y crítica literaria</t>
  </si>
  <si>
    <t>Teoría, análisis y crítica de las bellas artes</t>
  </si>
  <si>
    <t>Otras especialidades artísticas</t>
  </si>
  <si>
    <t>Sociología</t>
  </si>
  <si>
    <t>Sociología cultural</t>
  </si>
  <si>
    <t>Sociología experimental</t>
  </si>
  <si>
    <t>Sociología general</t>
  </si>
  <si>
    <t>Problemas internacionales</t>
  </si>
  <si>
    <t>Sociología matemática</t>
  </si>
  <si>
    <t>Sociología del trabajo</t>
  </si>
  <si>
    <t>Cambio y desarrollo social</t>
  </si>
  <si>
    <t>Comunicaciones sociales</t>
  </si>
  <si>
    <t>Grupos sociales</t>
  </si>
  <si>
    <t>Problemas sociales</t>
  </si>
  <si>
    <t>Sociología de los asentamientos humanos</t>
  </si>
  <si>
    <t>Otras especialidades sociológicas</t>
  </si>
  <si>
    <t>Ética</t>
  </si>
  <si>
    <t>Ética clásica</t>
  </si>
  <si>
    <t>Ética de individuos</t>
  </si>
  <si>
    <t>Ética de grupo</t>
  </si>
  <si>
    <t>La ética en  perspectiva</t>
  </si>
  <si>
    <t>Filosofía</t>
  </si>
  <si>
    <t>Filosofía del conocimiento</t>
  </si>
  <si>
    <t>Antropología filosófica</t>
  </si>
  <si>
    <t>Filosofía general</t>
  </si>
  <si>
    <t>Sistemas filosóficos</t>
  </si>
  <si>
    <t>Filosofía de la ciencia</t>
  </si>
  <si>
    <t>Filosofía de la naturaleza</t>
  </si>
  <si>
    <t>Filosofía social</t>
  </si>
  <si>
    <t>Doctrinas filosóficas</t>
  </si>
  <si>
    <t>Otras especialidades filosóficas</t>
  </si>
  <si>
    <t>Doctorados y maestrías</t>
  </si>
  <si>
    <t>Doctorados</t>
  </si>
  <si>
    <t>Programas y subprogramas</t>
  </si>
  <si>
    <t>Programa</t>
  </si>
  <si>
    <t>Subprograma</t>
  </si>
  <si>
    <t>Código</t>
  </si>
  <si>
    <t>Ambiente y biodiversidad</t>
  </si>
  <si>
    <t>Ambiental-Desarrollo y medio ambiente</t>
  </si>
  <si>
    <t>Ambiental-Clima y cambio climático</t>
  </si>
  <si>
    <t>Ambiental-Recursos naturales</t>
  </si>
  <si>
    <t>Biodiversidad-Servicios ambientales</t>
  </si>
  <si>
    <t>Biodiversidad-Recursos naturales</t>
  </si>
  <si>
    <t>Biodiversidad-Ecosistema</t>
  </si>
  <si>
    <t>Biología-Botánica</t>
  </si>
  <si>
    <t>Biología-Vegetal</t>
  </si>
  <si>
    <t>Ciencias de la tierra y del espacio-Climatología</t>
  </si>
  <si>
    <t>Ciencias de la tierra y del espacio-Hidrología</t>
  </si>
  <si>
    <t>Ciencias de la tierra y del espacio-Oceanografía</t>
  </si>
  <si>
    <t>Ciencias de la tierra y del espacio-Geología</t>
  </si>
  <si>
    <t>Ciencias de la tierra y del espacio-Ciencias del Suelo</t>
  </si>
  <si>
    <t>Ciencias de la tierra y del espacio - Ing. Agrícola y Agronómicas</t>
  </si>
  <si>
    <t>Economía espacial y regional-Ambiente</t>
  </si>
  <si>
    <t>Estudios ambientales-Gestión ambiental</t>
  </si>
  <si>
    <t>Estudios ambientales-Movilidad y ambiente</t>
  </si>
  <si>
    <t>Estudios ambientales-Estudios de impacto ambiental</t>
  </si>
  <si>
    <t>Ingeniería-Geociencias</t>
  </si>
  <si>
    <t>Ingeniería-Medio ambiente</t>
  </si>
  <si>
    <t>Ingeniería-Oceanografía</t>
  </si>
  <si>
    <t>Ingeniería. y tecnología de medio ambiente-Ordenación manejo de cuencas hídricas</t>
  </si>
  <si>
    <t>Ingeniería. y tecnología de medio ambiente-Ingeniería Hidráulica y Ambiente</t>
  </si>
  <si>
    <t>Ingeniería. y tecnología de medio ambiente-Monitoreo hidrométrico y ambiental</t>
  </si>
  <si>
    <t>Ingeniería. y tecnología de medio ambiente-Educación ambiental</t>
  </si>
  <si>
    <t>Ingeniería. y tecnología de medio ambiente-Gestión integral del riesgo</t>
  </si>
  <si>
    <t>Ingeniería. y tecnología de medio ambiente-Educación para gestión de riesgo</t>
  </si>
  <si>
    <t>Ingeniería. y tecnología de medio ambiente-Ordenación ambiental cuencas hidrográficas.</t>
  </si>
  <si>
    <t>Ingeniería. y tecnología de medio ambiente-Monitoreo ambiental</t>
  </si>
  <si>
    <t>Medio ambiente-Ecología</t>
  </si>
  <si>
    <t>Medio ambiente-Fauna silvestre</t>
  </si>
  <si>
    <t>Medio ambiente y desarrollo-Estudios de impacto</t>
  </si>
  <si>
    <t>Medio ambiente y desarrollo-Diagnóstico y análisis ambiental</t>
  </si>
  <si>
    <t>Medio ambiente y desarrollo-Evaluación de proyectos</t>
  </si>
  <si>
    <t>Medio ambiente y desarrollo-Valoración social y económica</t>
  </si>
  <si>
    <t>Medio ambiente y desarrollo-Gestión del riesgo</t>
  </si>
  <si>
    <t>Medio ambiente y desarrollo-Gestión ambiental</t>
  </si>
  <si>
    <t>Geociencias</t>
  </si>
  <si>
    <t>Arte y cultura</t>
  </si>
  <si>
    <t>Aproximación, fundamentación y fortalecimiento-Arquitectura</t>
  </si>
  <si>
    <t>Aproximación fundamentación y fortalecimiento-Artes Plástica</t>
  </si>
  <si>
    <t>Aproximación, fundamentación y fortalecimiento-Música</t>
  </si>
  <si>
    <t>Aproximación fundamentación y fortalecimiento-Diseño Gráfico</t>
  </si>
  <si>
    <t>Aproximación, fundamentación y fortalecimiento-Cine y TV</t>
  </si>
  <si>
    <t>Arquitectura-Medio ambiente</t>
  </si>
  <si>
    <t>Arquitectura-Paisajismo</t>
  </si>
  <si>
    <t>Arquitectura-Proyectos urbanos</t>
  </si>
  <si>
    <t>Arquitectura-Proyectos arquitectónicos</t>
  </si>
  <si>
    <t>Arquitectura-Patrimonio</t>
  </si>
  <si>
    <t>Arquitectura-Bioclimática</t>
  </si>
  <si>
    <t>Artes-Creación artística</t>
  </si>
  <si>
    <t>Artes-Pedagogía del arte</t>
  </si>
  <si>
    <t>Artes-Arte y espacio público</t>
  </si>
  <si>
    <t>Artes-Cinearte</t>
  </si>
  <si>
    <t>Artes-Gestión artística y cultura</t>
  </si>
  <si>
    <t>Artes-Tecnologías del arte</t>
  </si>
  <si>
    <t>Asesoría Cine y Televisión-Conceptos técnicos</t>
  </si>
  <si>
    <t>Asesoría investigaciones estéticas-Acompañamiento concursos</t>
  </si>
  <si>
    <t>Asesoría investigaciones estéticas-Conceptos técnicos</t>
  </si>
  <si>
    <t>Asesoría investigación estéticas-Acompañamiento términos referencia</t>
  </si>
  <si>
    <t>Asesor investigación estéticas-Acompañamiento procesos licitatorios</t>
  </si>
  <si>
    <t>Comunicaciones sociales-Comunicación, arte y cultura</t>
  </si>
  <si>
    <t>Comunicaciones sociales-Comunicación visual</t>
  </si>
  <si>
    <t>Diseños Cine y Televisión-Desarrollo de productos</t>
  </si>
  <si>
    <t>Diseños Arquitectura y Urbanismo-Diseño Arquitectónico</t>
  </si>
  <si>
    <t>Diseños Arquitectura y Urbanismo-Diseño Industrial</t>
  </si>
  <si>
    <t>Diseños Arquitectura y Urbanismo-Diseño Gráfico</t>
  </si>
  <si>
    <t>Diseños Arquitectura y Urbanismo-Estudios técnicos</t>
  </si>
  <si>
    <t>Diseños Arquitectura y Urbanismo-Interventoría de proyectos</t>
  </si>
  <si>
    <t>Diseños Diseño Industrial-Diseño Arquitectónico</t>
  </si>
  <si>
    <t>Diseños Diseño Industrial-Diseño Gráfico</t>
  </si>
  <si>
    <t>Diseño Industrial</t>
  </si>
  <si>
    <t>Diseño Gráfico</t>
  </si>
  <si>
    <t>Cine y TV</t>
  </si>
  <si>
    <t>Economía de cultura y política cultural-Impacto económico de cultura</t>
  </si>
  <si>
    <t>Economía de cultura y política cultural y gestión de bienes culturales</t>
  </si>
  <si>
    <t>Economía de cultura y políticas culturales-Políticas cultura</t>
  </si>
  <si>
    <t>Economía de cultura y políticas culturales-Semiótica de la cultura</t>
  </si>
  <si>
    <t>Economía de cultura y políticas culturales-Industrias culturales</t>
  </si>
  <si>
    <t>Estética-Cultura de la metrópoli</t>
  </si>
  <si>
    <t>Estética-Arte y ecologismos</t>
  </si>
  <si>
    <t>Estética-Semiótica de la cultura</t>
  </si>
  <si>
    <t>Estética-Retórica y poética de los fenómenos estéticos</t>
  </si>
  <si>
    <t>Estética-Mediología y divulgación de las ciencias</t>
  </si>
  <si>
    <t>Estudios contemporáneos en las artes-Diseño Industrial</t>
  </si>
  <si>
    <t>Estudios contemporáneos en las artes-Diseño Gráfico</t>
  </si>
  <si>
    <t>Estudios contemporáneos en las artes-Cine y TV</t>
  </si>
  <si>
    <t>Estudios contemporáneos en las artes-</t>
  </si>
  <si>
    <t>Estudios contemporáneos en las artes-Artes Plásticas</t>
  </si>
  <si>
    <t>Estudios contemporáneos en las artes-Música</t>
  </si>
  <si>
    <t>Estudios preliminares Arquitectura y urbanismo-Diagnósticos</t>
  </si>
  <si>
    <t>Estudios preliminares Arquitectura y urbanismo-Acompañamiento en defensa de políticas.</t>
  </si>
  <si>
    <t>Estudios preliminares Arquitectura y urbanismo -Elaboración planes y programas</t>
  </si>
  <si>
    <t>Estudios preliminares Artes Plásticas y Vis-Acompañamiento en  defensa de políticas.</t>
  </si>
  <si>
    <t>Estudios preliminares Artes Plásticas y Visuales-Elaboración planes y programas</t>
  </si>
  <si>
    <t>Estudios preliminares Artes Plásticas y Visuales-Diagnóstico</t>
  </si>
  <si>
    <t>Estudios preliminares Cine y Televisión-Diagnósticos</t>
  </si>
  <si>
    <t>Estudios preliminares Cine y Televisión-Acompañamiento defensa de políticas.</t>
  </si>
  <si>
    <t>Estudios preliminares Cine y Televisión-Elaboración planes y programa</t>
  </si>
  <si>
    <t>Estudios preliminares investigaciones estéticas-Acompañamiento en defensa de políticas.</t>
  </si>
  <si>
    <t>Estudios preliminares investigaciones estéticas-Diagnósticos</t>
  </si>
  <si>
    <t>Estudios preliminares investigaciones estéticas-Elaboración planes y programas</t>
  </si>
  <si>
    <t>Estudios preliminares Música-Acompañamiento en definición de política</t>
  </si>
  <si>
    <t>Estudios preliminares Música-Diagnósticos</t>
  </si>
  <si>
    <t>Estudios preliminares Música-Elaboración de planes y programas</t>
  </si>
  <si>
    <t>Evaluación Arquitectura y urbanismo-Auditoría</t>
  </si>
  <si>
    <t>Evaluación Arquitectura y urbanismo-Seguimiento a pólizas</t>
  </si>
  <si>
    <t>Evaluación Artes Plásticas y Visuales-Auditoría</t>
  </si>
  <si>
    <t>Evaluación investigaciones estéticas-Auditoría</t>
  </si>
  <si>
    <t>Evaluación Música-Auditoría</t>
  </si>
  <si>
    <t>Gestión cultural-Políticas culturales</t>
  </si>
  <si>
    <t>Gestión cultural-Emprendimiento cultural</t>
  </si>
  <si>
    <t>Gestión cultural-Identidades</t>
  </si>
  <si>
    <t>Gestión cultural-Patrimonio</t>
  </si>
  <si>
    <t>Gestión cultural-Ambiente</t>
  </si>
  <si>
    <t>Hábitat-Pedagogía de las artes digital, visual, multimedial</t>
  </si>
  <si>
    <t>Interventoría Arquitectura y urbanismo-Interventoría de obra</t>
  </si>
  <si>
    <t>Interventoría Arquitectura y urbanismo -Interventoría producción</t>
  </si>
  <si>
    <t>Medios de representación-Diseño multimedia</t>
  </si>
  <si>
    <t>Medios de representación -Tecnología de representación y comunicación</t>
  </si>
  <si>
    <t>Medios de representación -Construcción producción  y lenguaje interactivo</t>
  </si>
  <si>
    <t>Patrimonio y cultura-Recuperación de la memoria cultural</t>
  </si>
  <si>
    <t>Patrimonio y cultura-Política patrimonial</t>
  </si>
  <si>
    <t>Patrimonio y cultura-Identidad local, regional, nacional</t>
  </si>
  <si>
    <t>Patrimonio y cultura-Puesta en valor del patrimonio</t>
  </si>
  <si>
    <t>Patrimonio y cultura-Patrimonio documental</t>
  </si>
  <si>
    <t>Patrimonio y cultura-Protección patrimonial</t>
  </si>
  <si>
    <t>Patrimonio y cultura-Realización inventarios patrimoniales</t>
  </si>
  <si>
    <t>Patrimonio y cultura-Antropología cultural</t>
  </si>
  <si>
    <t>Básicas</t>
  </si>
  <si>
    <t>Matemáticas-Básicas</t>
  </si>
  <si>
    <t>Matemáticas-Especializadas</t>
  </si>
  <si>
    <t>Matemáticas-Geometría</t>
  </si>
  <si>
    <t>Matemáticas-Cálculo</t>
  </si>
  <si>
    <t>Matemáticas-Trigonometría</t>
  </si>
  <si>
    <t>Estadística-Análisis multivariado</t>
  </si>
  <si>
    <t>Física-Óptica</t>
  </si>
  <si>
    <t>Química-Especialidades químicas</t>
  </si>
  <si>
    <t>Física-Acústica</t>
  </si>
  <si>
    <t>Física-Física de fluidos</t>
  </si>
  <si>
    <t>Física-Física del estado sólido</t>
  </si>
  <si>
    <t>Física-Mecánica</t>
  </si>
  <si>
    <t>Química-Química Analítica</t>
  </si>
  <si>
    <t>Química-Bioquímica</t>
  </si>
  <si>
    <t>Química-Química Inorgánica</t>
  </si>
  <si>
    <t>Química-Química Orgánica</t>
  </si>
  <si>
    <t>Química-Química Ambiental</t>
  </si>
  <si>
    <t>Matemática Aplicada-Estadística</t>
  </si>
  <si>
    <t>Ciencias básicas y aplicadas-Biología</t>
  </si>
  <si>
    <t>Ciencias básicas y aplicadas-Química</t>
  </si>
  <si>
    <t>Ciencias básicas y aplicadas-Física</t>
  </si>
  <si>
    <t>Ciencias básicas y aplicadas-Matemáticas</t>
  </si>
  <si>
    <t>Ciencias básicas y aplicadas-Estadística</t>
  </si>
  <si>
    <t>Ciencias básicas y aplicadas-Astronomía</t>
  </si>
  <si>
    <t>Biotecnología</t>
  </si>
  <si>
    <t>Bioseguridad-Cultivos transgénicos</t>
  </si>
  <si>
    <t>Ciencias Tecnológicas-Tecnología de alimentos</t>
  </si>
  <si>
    <t xml:space="preserve">Ciencias </t>
  </si>
  <si>
    <t>Biología-Molecular</t>
  </si>
  <si>
    <t xml:space="preserve">agropecuarias </t>
  </si>
  <si>
    <t>Biología-Biotecnología</t>
  </si>
  <si>
    <t xml:space="preserve">y desarrollo </t>
  </si>
  <si>
    <t>Agricultura ecológica-Agricultura urbana</t>
  </si>
  <si>
    <t>rural</t>
  </si>
  <si>
    <t>Agricultura ecológica-Educación ambiental</t>
  </si>
  <si>
    <t>Agricultura ecológica-Manejo de desechos y aguas residuales</t>
  </si>
  <si>
    <t>Agricultura sostenible-Desarrollo indicadores sostenibilidad</t>
  </si>
  <si>
    <t>Agricultura sostenible-Diseño sistemas de gestión ambiental</t>
  </si>
  <si>
    <t>Agricultura sostenible-Indicadores de sostenibilidad</t>
  </si>
  <si>
    <t>Agricultura sostenible-Tecnología para la agricultura sostenible</t>
  </si>
  <si>
    <t>Agroindustria y alimentos-Bebidas</t>
  </si>
  <si>
    <t>Agroindustria y alimentos-Lácteos</t>
  </si>
  <si>
    <t>Agroindustria y alimentos-Agroindustria</t>
  </si>
  <si>
    <t>Agroindustria y alimentos-Agrícola</t>
  </si>
  <si>
    <t>Ciencias y tecnología alimentos-Aseguramiento calidad productos cárnicos</t>
  </si>
  <si>
    <t>Ciencias y tecnología alimentos -Aseguramiento calidad productos lácteos</t>
  </si>
  <si>
    <t>Ciencias y tecnología alimentos -Aseguramiento calidad productos vegetales</t>
  </si>
  <si>
    <t>Ciencias y tecnología alimentos -Aseguramiento calidad productos apícolas</t>
  </si>
  <si>
    <t>Ciencias agrarias-Ambiental</t>
  </si>
  <si>
    <t>Ciencias agrarias-Producción pecuaria</t>
  </si>
  <si>
    <t>Ciencias agrarias-Agroquímica</t>
  </si>
  <si>
    <t>Ciencias agrarias-Apicultura</t>
  </si>
  <si>
    <t>Ciencias agrarias-Ingeniería agrícola</t>
  </si>
  <si>
    <t>Ciencias agrarias-Peces y fauna silvestre</t>
  </si>
  <si>
    <t>Ciencias agrarias-Horticultura</t>
  </si>
  <si>
    <t>Ciencias agrarias-Otras especialidades agrícolas</t>
  </si>
  <si>
    <t>Ciencias agrarias-Toxicología</t>
  </si>
  <si>
    <t>Ciencias agrarias-Agronomía</t>
  </si>
  <si>
    <t>Ciencias agrarias-Producción animal</t>
  </si>
  <si>
    <t>Ciencias agrarias-Ciencia forestal</t>
  </si>
  <si>
    <t>Ciencias agrarias-Fitopatología</t>
  </si>
  <si>
    <t>Ciencias agrarias-Ciencias veterinarias</t>
  </si>
  <si>
    <t>Ciencias agropecuarias-Ciencias forestales</t>
  </si>
  <si>
    <t>Ciencias agropecuarias-Ciencias agronómicas</t>
  </si>
  <si>
    <t>Ciencias agropecuarias-Ciencias agrícolas</t>
  </si>
  <si>
    <t>Ciencias agropecuarias-Zootecnia</t>
  </si>
  <si>
    <t>Cultivos perennes-Manejo de la palma de aceite</t>
  </si>
  <si>
    <t>Desarrollo rural-Desarrollo local</t>
  </si>
  <si>
    <t>Desarrollo rural-Asociatividad de productores agropecuarios</t>
  </si>
  <si>
    <t>Desarrollo rural-Desarrollo empresarial agropecuario</t>
  </si>
  <si>
    <t>Desarrollo rural-Formulación de proyectos agropecuarios</t>
  </si>
  <si>
    <t>Hierbas aromáticas, culinarias y medicinales-Pos cosecha hierbas aromáticas</t>
  </si>
  <si>
    <t>Hierbas aromáticas, culinarias y medicinales -Manejo agronómico hierbas aromáticas</t>
  </si>
  <si>
    <t>Horticultura-Manejo de frutales tropicales</t>
  </si>
  <si>
    <t>Manejo integrado plagas y enfermedades-Manejo integral plagas</t>
  </si>
  <si>
    <t>Manejo integrado plagas y enfermedades-Manejo integrales enfermedades</t>
  </si>
  <si>
    <t>Mejoramiento del cultivo de papa-Manejo del cultivo de papa</t>
  </si>
  <si>
    <t>Producción animal-Genética</t>
  </si>
  <si>
    <t>Producción animal-Nutrición</t>
  </si>
  <si>
    <t>Producción animal-Reproducción</t>
  </si>
  <si>
    <t>Producción animal-Mejoramiento animal</t>
  </si>
  <si>
    <t>Producción animal-Administración de empresas agropecuarias</t>
  </si>
  <si>
    <t>Producción animal-Producción de alimentos</t>
  </si>
  <si>
    <t>Servicios y técnicos especializados para el agro-Multiplicidad In-vitro</t>
  </si>
  <si>
    <t>Servicios técnicos especialización para el agro-Semilla plántulas y plantas</t>
  </si>
  <si>
    <t>Servicios técnicos especializados para el agro-Museo entomológico</t>
  </si>
  <si>
    <t>Servicios técnicos especializados para el agro-Herbario</t>
  </si>
  <si>
    <t>Servicios técnicos especializado para el agro-Pruebas de eficacia</t>
  </si>
  <si>
    <t>Servicios técnicos especializados para el agro-Clínica de plantas</t>
  </si>
  <si>
    <t>Servicios técnicos especializados para el agro-Agua y suelos</t>
  </si>
  <si>
    <t>Economía espacial y regional -Agropecuaria</t>
  </si>
  <si>
    <t>Construcción</t>
  </si>
  <si>
    <t>Acompañamiento procesos comunitarios-Gestión Ambiental</t>
  </si>
  <si>
    <t xml:space="preserve">De ciudadanía </t>
  </si>
  <si>
    <t>Acompañamiento procesos comunitarios-Patrimonio Cultural</t>
  </si>
  <si>
    <t xml:space="preserve">E inclusión </t>
  </si>
  <si>
    <t>Acompañamiento procesos comunitarios-Prácticas Artísticas</t>
  </si>
  <si>
    <t>social</t>
  </si>
  <si>
    <t>Apoyo Social-Programa de gestión y vigilancia social</t>
  </si>
  <si>
    <t>Apoyo Social-Tecnología del carbón y del petróleo</t>
  </si>
  <si>
    <t>Apoyo Social-Sistemas pedagógicos en la educación superior</t>
  </si>
  <si>
    <t>Asesoría en el campo educativo-Especialidades pedagógicas</t>
  </si>
  <si>
    <t>Comunicaciones sociales-Comunicación y educación</t>
  </si>
  <si>
    <t>Comunicaciones sociales-Comunicación y medios</t>
  </si>
  <si>
    <t>Construcción de programas académicos-Doctorados</t>
  </si>
  <si>
    <t>Construcción de programas académicos-Maestrías</t>
  </si>
  <si>
    <t>Construcción de programas académicos-Pregrado</t>
  </si>
  <si>
    <t>Cultura ciudadana-Análisis</t>
  </si>
  <si>
    <t>Educación-Conocimiento</t>
  </si>
  <si>
    <t>Educación-Aprendizaje</t>
  </si>
  <si>
    <t>Educación-Educación</t>
  </si>
  <si>
    <t>Educación-Aprendizaje en ciencias básicas</t>
  </si>
  <si>
    <t>Educación en el campo social -Formación a docentes</t>
  </si>
  <si>
    <t>Educación en el campo social -Formación de agentes sociales</t>
  </si>
  <si>
    <t>Educación en el campo social -Investigación educación y pedagogía</t>
  </si>
  <si>
    <t>Educación y cultura-Animación sociocultural</t>
  </si>
  <si>
    <t>Educación y cultura-Nuevas pedagogías</t>
  </si>
  <si>
    <t>Educación y cultura-Fortalecimiento institucional municipal</t>
  </si>
  <si>
    <t>Educación y cultura-Gestión equipamientos culturales</t>
  </si>
  <si>
    <t>Enseñanza del inglés-Nuevas pedagogías</t>
  </si>
  <si>
    <t>Especialidades Históricas-Investigaciones históricas</t>
  </si>
  <si>
    <t>Especialidades Históricas-Historia institucional</t>
  </si>
  <si>
    <t>Especialidades Históricas-Historias urbanas</t>
  </si>
  <si>
    <t>Especialidades Históricas-Historia de la salud</t>
  </si>
  <si>
    <t>Especialidades Históricas-Religión, cultura y sociedad</t>
  </si>
  <si>
    <t>Especialidades Históricas-Género</t>
  </si>
  <si>
    <t>Etnohistoria-Estudios culturales</t>
  </si>
  <si>
    <t>Etnohistoria-Estudios subalternos</t>
  </si>
  <si>
    <t>Etnohistoria-Estudios sobre Américas Negras</t>
  </si>
  <si>
    <t>Gestión social-Características de la población</t>
  </si>
  <si>
    <t>Gestión social-Arquitectura</t>
  </si>
  <si>
    <t>Ingeniería-Pedagogía</t>
  </si>
  <si>
    <t>Lingüística-Lingüística aplicada</t>
  </si>
  <si>
    <t>Programas y proyectos sociales-Control, seguimiento y evaluación</t>
  </si>
  <si>
    <t>Programas y proyectos sociales-Programas y proyectos educativos</t>
  </si>
  <si>
    <t>Social-Etnias</t>
  </si>
  <si>
    <t>Social-Ciclo de vida</t>
  </si>
  <si>
    <t>Social-Violencia y delito</t>
  </si>
  <si>
    <t>Social-Familia</t>
  </si>
  <si>
    <t>Social-Políticas públicas</t>
  </si>
  <si>
    <t>Social-Identidades</t>
  </si>
  <si>
    <t>Social-Convivencia</t>
  </si>
  <si>
    <t>Social-Cultura y patrimonio</t>
  </si>
  <si>
    <t>Social-Ciudadanía</t>
  </si>
  <si>
    <t>Social-Estudios regionales</t>
  </si>
  <si>
    <t>Sociología cultural-Cultura y sociedad</t>
  </si>
  <si>
    <t>Sociología cultural-Pensamiento solidario</t>
  </si>
  <si>
    <t>Sociología cultural-Ética</t>
  </si>
  <si>
    <t>Social de asentamientos human-Planificación y desarrollo sostenible</t>
  </si>
  <si>
    <t xml:space="preserve">Desarrollo </t>
  </si>
  <si>
    <t>Asesoría Diseño Industrial-Conceptos técnicos</t>
  </si>
  <si>
    <t>Asesoría investigaciones tecnológicas-Conceptos técnicos</t>
  </si>
  <si>
    <t xml:space="preserve">económico e </t>
  </si>
  <si>
    <t>Construcción-Gestión inmobiliaria</t>
  </si>
  <si>
    <t>industrial</t>
  </si>
  <si>
    <t>Construcción y materiales-Construcción</t>
  </si>
  <si>
    <t>Construcción y materiales-Materiales</t>
  </si>
  <si>
    <t>Construcción y materiales-Materiales de construcción</t>
  </si>
  <si>
    <t>Diseño-Equipos básicos</t>
  </si>
  <si>
    <t>Diseño-Equipos especiales</t>
  </si>
  <si>
    <t>Diseño-Prototipos</t>
  </si>
  <si>
    <t>Diseño-Ensayos</t>
  </si>
  <si>
    <t>Diseño-Innovación y nuevos productos</t>
  </si>
  <si>
    <t>Diseño-Materiales</t>
  </si>
  <si>
    <t>Diseño-Diseño y nuevas herramientas</t>
  </si>
  <si>
    <t>Diseños Diseño Industrial</t>
  </si>
  <si>
    <t>Diseños Diseño Industrial-Estudios técnicos</t>
  </si>
  <si>
    <t>Diseños Diseño Industrial-Desarrollo de producto</t>
  </si>
  <si>
    <t>Economía espacial y regional -Industria</t>
  </si>
  <si>
    <t>Economía espacial y regional -Comercio</t>
  </si>
  <si>
    <t>Ensayos-Ensayos</t>
  </si>
  <si>
    <t>Estadística-Industrial</t>
  </si>
  <si>
    <t>Estudios preliminares Diseño Industrial-Diagnósticos</t>
  </si>
  <si>
    <t>Estudios preliminares Diseño Industrial-Acompañamiento defensa política</t>
  </si>
  <si>
    <t>Estudios preliminares Diseño Industrial-Elaboración planes y programa</t>
  </si>
  <si>
    <t>Infraestructura y transporte-Gestión del transporte</t>
  </si>
  <si>
    <t>Infraestructura y transporte-Sistemas de transporte</t>
  </si>
  <si>
    <t>Infraestructura y transporte-Vías</t>
  </si>
  <si>
    <t>Ingeniería-Recursos hidráulicos</t>
  </si>
  <si>
    <t>Ingeniería-Estructuras</t>
  </si>
  <si>
    <t>Ingeniería-Control</t>
  </si>
  <si>
    <t>Ingeniería-Electricidad</t>
  </si>
  <si>
    <t>Ingeniería-Mecánica</t>
  </si>
  <si>
    <t>Ingeniería-Vías</t>
  </si>
  <si>
    <t>Ingeniería-Procesos</t>
  </si>
  <si>
    <t>Ingeniería-Diseño de plantas</t>
  </si>
  <si>
    <t>Ingeniería-Investigación de operaciones</t>
  </si>
  <si>
    <t>Logística y transporte-Cadenas de abastecimiento</t>
  </si>
  <si>
    <t>Logística y transporte-Economía del transporte</t>
  </si>
  <si>
    <t>Logística y transporte-Transporte masivo</t>
  </si>
  <si>
    <t>Mantenimiento-Mecánico</t>
  </si>
  <si>
    <t>Mantenimiento-Electrónico</t>
  </si>
  <si>
    <t>Metalmecánica, maquinaria y equipo-Diseño de máquinas</t>
  </si>
  <si>
    <t>Metalmecánica, maquinaria y equipo-Metalmecánica</t>
  </si>
  <si>
    <t>Metalmecánica, maquinaria y equipo-Producción</t>
  </si>
  <si>
    <t>Metalmecánica, maquinaria y equipo-Maquinaria</t>
  </si>
  <si>
    <t>Ingeniería y tecnología electrónica</t>
  </si>
  <si>
    <t>Hidráulica</t>
  </si>
  <si>
    <t>Energía,</t>
  </si>
  <si>
    <t>Generación de energía-Energías alternativas</t>
  </si>
  <si>
    <t xml:space="preserve">recursos </t>
  </si>
  <si>
    <t>Generación de energía-Energías renovables</t>
  </si>
  <si>
    <t xml:space="preserve">minerales y </t>
  </si>
  <si>
    <t>Generación de energía-Equipos de alta tensión</t>
  </si>
  <si>
    <t>materiales</t>
  </si>
  <si>
    <t>Generación de energía-Biocombustibles</t>
  </si>
  <si>
    <t>Petroquímica y plásticos-Petroquímica</t>
  </si>
  <si>
    <t>Petroquímica y plásticos-Asfaltos</t>
  </si>
  <si>
    <t>Petroquímica y plásticos-Plásticos</t>
  </si>
  <si>
    <t>Ingeniería-Materiales</t>
  </si>
  <si>
    <t>Ingeniería-Energía</t>
  </si>
  <si>
    <t>Ingeniería-Minería</t>
  </si>
  <si>
    <t>Ingeniería-Hidrocarburos</t>
  </si>
  <si>
    <t>Construcción-Ciencias y tecnologías de los materiales</t>
  </si>
  <si>
    <t xml:space="preserve">Estado y </t>
  </si>
  <si>
    <t>Apoyo a gestión políticas públicas en ciencias-Salud pública</t>
  </si>
  <si>
    <t>Sistema</t>
  </si>
  <si>
    <t>Apoyo gestión políticas públicas en ciencias-Medio ambiente</t>
  </si>
  <si>
    <t>político</t>
  </si>
  <si>
    <t>Apoyo a gestiones de políticas públicas en ciencias-Demografía</t>
  </si>
  <si>
    <t>Apoyo gestiones políticas públicas en ciencias-Modelos y análisis estadístico</t>
  </si>
  <si>
    <t>Apoyo gestiones políticas públicas en ciencia-Biodiversidad y conservación</t>
  </si>
  <si>
    <t>Apoyo gestiones políticas públicas en ciencias-Minería, energía geoambiente y meteorológico</t>
  </si>
  <si>
    <t>Apoyo gestiones políticas públicas en ciencias-Ciencias del espacio</t>
  </si>
  <si>
    <t>Apoyo gestiones políticas públicas ciencias-Patentes propiedad intelectual</t>
  </si>
  <si>
    <t>Apoyo gestiones políticas públicas en ciencias-Física aplicada</t>
  </si>
  <si>
    <t>Apoyo gestiones políticas públicas en ciencias-Matemáticas aplicadas</t>
  </si>
  <si>
    <t>Ciencia Política-Administración pública</t>
  </si>
  <si>
    <t>Ciencia Política-Gerencia, gestión y políticas públicas</t>
  </si>
  <si>
    <t>Ciencia Política-Ideologías políticas</t>
  </si>
  <si>
    <t>Ciencia Pol-Intervención problemática carácter sociopolítico</t>
  </si>
  <si>
    <t>Ciencia Pol-Investigación de problemática social-político-cultural</t>
  </si>
  <si>
    <t>Ciencia Política-Política ambiental</t>
  </si>
  <si>
    <t>Ciencia Política-Relaciones internacionales</t>
  </si>
  <si>
    <t>Ciencia Política-Cambio y desarrollo social</t>
  </si>
  <si>
    <t>Ciencia Política-Problemas sociales</t>
  </si>
  <si>
    <t>Ciencia Política-Teoría política</t>
  </si>
  <si>
    <t>Ciencia Política-Otras especialidades políticas</t>
  </si>
  <si>
    <t>Ciencia Política-Políticas públicas</t>
  </si>
  <si>
    <t>Ciencias Jurídicas y Derecho-Derecho y legislación nacional</t>
  </si>
  <si>
    <t>Ciencias Jurídicas y Derecho-Organización jurídica</t>
  </si>
  <si>
    <t>Ciencias Jurídicas y Derecho-Derecho internacional</t>
  </si>
  <si>
    <t>Ciencias Jurídicas y Derecho-Teoría y métodos generales</t>
  </si>
  <si>
    <t>Ciencias Jurídicas y Derecho-Ambiente y desarrollo</t>
  </si>
  <si>
    <t>Derecho-Competencias laborales</t>
  </si>
  <si>
    <t>Economía internacional-Procesos de globalización</t>
  </si>
  <si>
    <t>Economía internacional-Mercado de capitales</t>
  </si>
  <si>
    <t>Economía internacional-Desarrollo económico</t>
  </si>
  <si>
    <t>Economía internacional-Inversión extranjera</t>
  </si>
  <si>
    <t>Economía internacional-Economía regional</t>
  </si>
  <si>
    <t>Economía internacional-Integración económica</t>
  </si>
  <si>
    <t>Economía y Derecho-Teoría económica</t>
  </si>
  <si>
    <t>Economía y Derecho-Economía y Medio ambiente</t>
  </si>
  <si>
    <t>Economía y Derecho-Economía institucional</t>
  </si>
  <si>
    <t>Economía y Derecho-Introducción al análisis económico del Derecho</t>
  </si>
  <si>
    <t>Estudios políticos-Actores armados, conflicto y derecho internacional/nacional</t>
  </si>
  <si>
    <t>Estudios políticos-Democracia, nación y guerra</t>
  </si>
  <si>
    <t>Estudios políticos -Conflicto instituciones en perspectiva comparada</t>
  </si>
  <si>
    <t>Estudios políticos-Comunicación y cultura</t>
  </si>
  <si>
    <t>Estudios políticos-Región y territorio</t>
  </si>
  <si>
    <t>Investigación socioeconómica-Economía y política social</t>
  </si>
  <si>
    <t>Investigación socioeconómica-Economía del desarrollo</t>
  </si>
  <si>
    <t>Investigación socioeconómica-Teoría y pensamiento económico</t>
  </si>
  <si>
    <t>Investigación socioeconómica -Economía y relaciones internacionales/nacionales</t>
  </si>
  <si>
    <t>Investigación socioeconómica-Modelos de desarrollo</t>
  </si>
  <si>
    <t>Legislación Ambiental-Normas que regulan la investigación</t>
  </si>
  <si>
    <t>Política pública-Normatividad y legislación</t>
  </si>
  <si>
    <t>Política pública-Evaluación de políticas en salud</t>
  </si>
  <si>
    <t>Política pública-Diseño de política pública</t>
  </si>
  <si>
    <t>Políticas pública -Estudio políticas públicas sobre hábitat y POT</t>
  </si>
  <si>
    <t>Relaciones internacionales-Relaciones internacionales</t>
  </si>
  <si>
    <t>Gestión pública y privada</t>
  </si>
  <si>
    <t>Administración-Finanzas</t>
  </si>
  <si>
    <t>Administración-Mercados</t>
  </si>
  <si>
    <t>Administración-Creación de empresa</t>
  </si>
  <si>
    <t>Administración-Gestión humana y Organizaciones</t>
  </si>
  <si>
    <t>Administración-Desarrollo gerencial</t>
  </si>
  <si>
    <t>Administración-Áreas básicas</t>
  </si>
  <si>
    <t>Administración-Asesoría y consultoría</t>
  </si>
  <si>
    <t>Asesoría Diseño Industrial-Acompañamiento término referencia</t>
  </si>
  <si>
    <t>Asesoría Diseño Industrial-Acompañamiento en concursos</t>
  </si>
  <si>
    <t>Asesoría Diseño Industrial-Acompañamiento en procesos licitación</t>
  </si>
  <si>
    <t>Asesoría investigación tecnológica-Acompañamiento términos de referencia</t>
  </si>
  <si>
    <t>Asesoría investigación tecnológicas-Acompañamiento en concursos</t>
  </si>
  <si>
    <t>Asesoría investigación tecnología-Acompañamiento procesos licitatorios</t>
  </si>
  <si>
    <t>Asesoría y consultoría-Planificación urbana</t>
  </si>
  <si>
    <t>Asesoría y consultoría-Procesos tecnológicos</t>
  </si>
  <si>
    <t>Asesoría y consultoría-Arquitectura</t>
  </si>
  <si>
    <t>Asesoría y consultoría-Diagnóstico y evaluación</t>
  </si>
  <si>
    <t>Asesoría y consultoría-Especialidades agrícolas</t>
  </si>
  <si>
    <t>Asesoría y consultoría-Tecnología bioquímica</t>
  </si>
  <si>
    <t>Asesoría y consultoría-Organización y planificación de educación</t>
  </si>
  <si>
    <t>Asesoría y consultoría-Especialidades tierra, espacio o entorno</t>
  </si>
  <si>
    <t>Asesoría y consultoría-Ingeniería y tecnología eléctrica</t>
  </si>
  <si>
    <t>Asesoría y consultoría-Contabilidad económica y arquitectura</t>
  </si>
  <si>
    <t>Asesoría y consultoría -Ingeniería y tecnología de medio ambiente</t>
  </si>
  <si>
    <t>Ciencias económicas-Organización y dirección de empresas</t>
  </si>
  <si>
    <t>Ciencias económicas-Contabilidad económica</t>
  </si>
  <si>
    <t>Ciencias económicas-Actividad económica</t>
  </si>
  <si>
    <t>Competitividad y desarrollo-Interventoría</t>
  </si>
  <si>
    <t>Construcción-Interventoría de proyectos</t>
  </si>
  <si>
    <t>Contaduría Pública-Actualización tributaria</t>
  </si>
  <si>
    <t>Contaduría Pública-Auditoría</t>
  </si>
  <si>
    <t>Desarrollo del talento humano-Formación por competencias</t>
  </si>
  <si>
    <t>Economía espacial y regional-Fortalecimiento entidades territoriales</t>
  </si>
  <si>
    <t>Estadística-Financiera y actuaria</t>
  </si>
  <si>
    <t>Estrategias desarrollo y capacidad-Meritocracia y selección talento humana</t>
  </si>
  <si>
    <t>Estrategias de desarrollo y capacidad-Estudios desarrollo social</t>
  </si>
  <si>
    <t>Estrategias de desarrollo y capacidad-Nodos y redes</t>
  </si>
  <si>
    <t>Evaluación-Evaluación</t>
  </si>
  <si>
    <t>Fortalecimiento relación Universidad-Empresas-Estado-Establecimiento convenios</t>
  </si>
  <si>
    <t>Gestión calidad-Asesoría para gestión calidad en laboratorio</t>
  </si>
  <si>
    <t>Gestión pública y privada-Economía y finanzas públicas</t>
  </si>
  <si>
    <t>Gestión pública y privada-Gestión financiera</t>
  </si>
  <si>
    <t>Gestión pública y privada-Gestión organizacional</t>
  </si>
  <si>
    <t>Gestión pública y privada-Gestión del talento humano</t>
  </si>
  <si>
    <t>Gestión pública y privada-Salud pública</t>
  </si>
  <si>
    <t>Gestión pública y privada-Seguridad social</t>
  </si>
  <si>
    <t>Gestión pública y privada-Educación</t>
  </si>
  <si>
    <t>Gestión pública y privada-Estudios y asesorías interdisciplinar</t>
  </si>
  <si>
    <t>Gestión pública y privada-Auditorías tecnológicas, administrativas y financieras</t>
  </si>
  <si>
    <t>Gestión pública y privada-Interventor tecnológicas, administrativas y financieras</t>
  </si>
  <si>
    <t>Gestión pública y privada-Desarrollo organizacional</t>
  </si>
  <si>
    <t>Gestión pública y privada-Mercados</t>
  </si>
  <si>
    <t>Gestión pública y privada-Proyectos</t>
  </si>
  <si>
    <t>Gestión pública y privada -Herramientas informática de apoyo gestión</t>
  </si>
  <si>
    <t>Gestión pública y privada - Servicio cliente y aseguramiento de calidad</t>
  </si>
  <si>
    <t>Ingeniería-Administración</t>
  </si>
  <si>
    <t>Ingeniería-Finanzas</t>
  </si>
  <si>
    <t>Interventoría-Tecnología de la construcción</t>
  </si>
  <si>
    <t>Interventoría Diseño Industrial-Interventoría de obra</t>
  </si>
  <si>
    <t>Interventoría Diseño Industrial-Interventoría de producción</t>
  </si>
  <si>
    <t>Interventoría-Interventoría mantenimiento malla vial</t>
  </si>
  <si>
    <t>Interventoría-Interventoría parques</t>
  </si>
  <si>
    <t>Organizaciones-Selección de personal</t>
  </si>
  <si>
    <t>Organizaciones-Gestión</t>
  </si>
  <si>
    <t>Organizaciones-Cultura organizacional</t>
  </si>
  <si>
    <t>Organizaciones-Ética empresarial</t>
  </si>
  <si>
    <t>Organizaciones-Competencias laborales</t>
  </si>
  <si>
    <t>Organizaciones-Formación y capacitación talento humano</t>
  </si>
  <si>
    <t>Organizaciones-Clima laboral</t>
  </si>
  <si>
    <t>Solución problemas y científicos-Servicios laboratorio y análisis</t>
  </si>
  <si>
    <t>Solución problemas y científicos -Consultoría técnica, peritazgo y aseso</t>
  </si>
  <si>
    <t>Organización Y Dirección De Empresas</t>
  </si>
  <si>
    <t xml:space="preserve">Hábitat, </t>
  </si>
  <si>
    <t>Asesoría Arquitectura y urbanismo -Acompañamiento términos referencia</t>
  </si>
  <si>
    <t xml:space="preserve">ciudad y </t>
  </si>
  <si>
    <t>Asesoría Arquitectura y urbanismo-Acompañamiento concursos</t>
  </si>
  <si>
    <t>territorio</t>
  </si>
  <si>
    <t>Asesoría Arquitectura y urbanismo -Acompañamiento procesos licitatorios</t>
  </si>
  <si>
    <t>Asesoría Arquitectura y urbanismo-Conceptos técnicos</t>
  </si>
  <si>
    <t>Asesoría Hábitat ciudad y territorio-Acompañamiento términos referencia</t>
  </si>
  <si>
    <t>Asesoría Hábitat ciudad y territorio-Acompañamiento concurso</t>
  </si>
  <si>
    <t>Asesor Hábitat ciudad y territorio-Acompañamiento procesos licitatorios</t>
  </si>
  <si>
    <t>Asesoría Hábitat, ciudad y territorio-Conceptos técnicos</t>
  </si>
  <si>
    <t>Ciencias de la tierra y espacio-Cambio y desarrollo social</t>
  </si>
  <si>
    <t>Ciencias de la tierra y del espacio-Planificación urbana</t>
  </si>
  <si>
    <t>Diseños Hábitat, ciudad y territorio-Estudios técnicos</t>
  </si>
  <si>
    <t>Diseños, Hábitat ciudad y territorio-Interventoría proyectos</t>
  </si>
  <si>
    <t>Diseño Hábitat ciudad y territorio-Acompañamiento procesos licitatorios</t>
  </si>
  <si>
    <t>Economía espacial y regional-Urbanismo y planeación</t>
  </si>
  <si>
    <t>Estudios preliminares Hábitat, ciudad y territorio-Acompaña defensa políticas</t>
  </si>
  <si>
    <t>Estudios preliminares Hábitat, ciudad y territorio-Diagnósticos</t>
  </si>
  <si>
    <t>Estudios preliminares Hábitat ciudad y territorio-Elaboración planes y programas</t>
  </si>
  <si>
    <t>Evaluación Hábitat, ciudad y territorio-Auditoría</t>
  </si>
  <si>
    <t>Evaluación Hábitat ciudad y territorio-Seguimiento a pólizas</t>
  </si>
  <si>
    <t>Hábitat-Tecnología del hábitat</t>
  </si>
  <si>
    <t>Hábitat-Medio ambiente, riesgos y vulnerabilidades</t>
  </si>
  <si>
    <t>Hábitat-Planeación participativa y procesos sociocultural</t>
  </si>
  <si>
    <t>Hábitat-Reasentamientos de población y gestión del hábitat</t>
  </si>
  <si>
    <t>Hábitat-Pedagogías del habitar</t>
  </si>
  <si>
    <t>Ingeniería y tecnología del medio ambiente-Diseño urbano ambiental</t>
  </si>
  <si>
    <t>Ingeniería y tecnología del medio ambiente-Ordenamiento territorial</t>
  </si>
  <si>
    <t>Medio ambiente y desarrollo-Ordenamiento territorial</t>
  </si>
  <si>
    <t>Planeación urbano-regional-Estudios urbano-regionales</t>
  </si>
  <si>
    <t>Planeación urbano-regional-Ruralidad</t>
  </si>
  <si>
    <t>Planeación urbano-regional-Prospectiva y desarrollo regional</t>
  </si>
  <si>
    <t>Planeación urbano-regional-Ciudad y territorio</t>
  </si>
  <si>
    <t>Planeación urbano-regional-Planeación y ordenamiento territorial</t>
  </si>
  <si>
    <t>Planeación urbano-regional-Geografía urbana</t>
  </si>
  <si>
    <t>Planeación urbano-regional-Ciudad región</t>
  </si>
  <si>
    <t>Planeación y planificación urbana y regional-Formulación proyectos</t>
  </si>
  <si>
    <t>Planeación y planificación urbana y regional-Estudios y elaboración planes parciales</t>
  </si>
  <si>
    <t>Planeación y planificación urbana y regional-Diseño del SDP</t>
  </si>
  <si>
    <t>Planeación y planificación urbana y regional-Diseño y creación UFL</t>
  </si>
  <si>
    <t>Planeación y planificación urbana y regional-Consolidación UFL</t>
  </si>
  <si>
    <t>Planeación y planificación urbana y regional-Observatorio de SPD</t>
  </si>
  <si>
    <t>Planeación y territorio-Generación cultural planeación localidades</t>
  </si>
  <si>
    <t>Planificación urbana-Educación ambiental</t>
  </si>
  <si>
    <t>Planificación urbana-Urbanismo</t>
  </si>
  <si>
    <t>Planificación urbana-Ciudades sostenibles</t>
  </si>
  <si>
    <t>Planificación urbana-Formación para la gestión del riesgo</t>
  </si>
  <si>
    <t>Salud y vida</t>
  </si>
  <si>
    <t>Biología-Entomología</t>
  </si>
  <si>
    <t>Calidad de vida-Seguridad social, salud y red de servicios</t>
  </si>
  <si>
    <t>Calidad de vida-Discapacidad e inclusión</t>
  </si>
  <si>
    <t>Calidad de vida-Salud sexual y reproductiva</t>
  </si>
  <si>
    <t>Calidad de vida-Ocupación humana</t>
  </si>
  <si>
    <t>Calidad de vida-Comunicación humana</t>
  </si>
  <si>
    <t>Ciencia y sociedad-Investigaciones clínicas</t>
  </si>
  <si>
    <t>Ciencias básicas y aplicadas-Farmacia</t>
  </si>
  <si>
    <t>Ciencias de la vida-Biología Animal (zoología)</t>
  </si>
  <si>
    <t>Ciencias de la vida-Biometría</t>
  </si>
  <si>
    <t>Ciencias de la vida-Biología celular</t>
  </si>
  <si>
    <t>Ciencias de la vida-Genética</t>
  </si>
  <si>
    <t>Ciencias de la vida-Biología de insectos</t>
  </si>
  <si>
    <t>Ciencias de la vida-Microbiología</t>
  </si>
  <si>
    <t>Ciencias de la vida-Biología molecular</t>
  </si>
  <si>
    <t>Ciencias de la vida-Virología</t>
  </si>
  <si>
    <t>Ciencias médicas-Medicina del trabajo</t>
  </si>
  <si>
    <t>Ciencias médicas-Salud pública</t>
  </si>
  <si>
    <t>Cuidado Enfermería-Prácticas y habilidades clínicas básicas y avanzadas</t>
  </si>
  <si>
    <t>Cuidado de Enfermería-Situaciones crónicas de salud</t>
  </si>
  <si>
    <t>Cuidado de Enfermería-Salud mental y psiquiatría</t>
  </si>
  <si>
    <t>Cuidado de Enfermería-Salud pública</t>
  </si>
  <si>
    <t>Cuidado de Enfermería-Maternoperinatal</t>
  </si>
  <si>
    <t>Cuidado de Enfermería-Administración, gerencia y gestión del cuidado</t>
  </si>
  <si>
    <t>Cuidado Enfermería-Cuidado paciente estado crítico de salud</t>
  </si>
  <si>
    <t>Cuidado de Enfermería-Cuidado a la niñez</t>
  </si>
  <si>
    <t>Cuidado de Enfermería-Investigación en Enfermería</t>
  </si>
  <si>
    <t>Ecosistemas e integración humana-Epidemiología y salud</t>
  </si>
  <si>
    <t>Ecosistemas e integración humana-Ambiente y enfermedad</t>
  </si>
  <si>
    <t>Epidemiología-Vigilancia epidemiológica, bajo peso al nacer, mortal</t>
  </si>
  <si>
    <t>Estadística-Bioestadística</t>
  </si>
  <si>
    <t>Física-Física radiológica</t>
  </si>
  <si>
    <t>Genética-Identificación</t>
  </si>
  <si>
    <t>Genética y biología molecular-Mapeo genético</t>
  </si>
  <si>
    <t>Genética y biología molecular-Genética de poblaciones</t>
  </si>
  <si>
    <t>Innovación y desarrollo-Desarrollos tecnológicos en salud</t>
  </si>
  <si>
    <t>Programas y proyectos sociales-Seguridad alimentaria y nutricional</t>
  </si>
  <si>
    <t>Salud-Salud</t>
  </si>
  <si>
    <t>Salud-Enfermedades</t>
  </si>
  <si>
    <t>Salud-Biomédica</t>
  </si>
  <si>
    <t>Salud-Medicinal</t>
  </si>
  <si>
    <t>Salud-Evaluación y atención</t>
  </si>
  <si>
    <t>Salud-Orientación vocacional</t>
  </si>
  <si>
    <t>Salud-Prevención</t>
  </si>
  <si>
    <t>Salud animal-Medicina animal</t>
  </si>
  <si>
    <t>Salud animal-Clínica animal</t>
  </si>
  <si>
    <t>Salud animal-Salud pública</t>
  </si>
  <si>
    <t>Salud animal-Epidemiología</t>
  </si>
  <si>
    <t>Salud animal-Reproducción</t>
  </si>
  <si>
    <t xml:space="preserve">Tecnologías de la </t>
  </si>
  <si>
    <t>Ciencias tecnológicas-Actividades científicas y tecnológicas</t>
  </si>
  <si>
    <t>información y</t>
  </si>
  <si>
    <t>Ciencias tecnológicas-Comunicaciones</t>
  </si>
  <si>
    <t>comunicaciones</t>
  </si>
  <si>
    <t>Ciencias tecnológicas - Ing. y tecnología del medio ambiente</t>
  </si>
  <si>
    <t>Ciencias tecnológicas-Tecnología de los alimentos</t>
  </si>
  <si>
    <t>Ciencias tecnológicas-Tecnología energética</t>
  </si>
  <si>
    <t>Ciencias tecnológicas-Tecnología del carbón y del petróleo</t>
  </si>
  <si>
    <t>Ciencias tecnológicas-Planificación urbana</t>
  </si>
  <si>
    <t>Ciencias tecnológicas-Geología</t>
  </si>
  <si>
    <t>Ciencias tecnológicas-Otras especialidades tecnológicas</t>
  </si>
  <si>
    <t>Diseño-Nuevas tecnologías aplicadas</t>
  </si>
  <si>
    <t>Economía espacial y regional-Sistemas información geográfica</t>
  </si>
  <si>
    <t>Física-Nuevas tecnologías</t>
  </si>
  <si>
    <t>Geomática-Capacitación en geomática y SIG</t>
  </si>
  <si>
    <t>Informática-Herramientas informáticas</t>
  </si>
  <si>
    <t>Informática-Aprendizaje en software</t>
  </si>
  <si>
    <t>Informática-Ingeniería de software</t>
  </si>
  <si>
    <t>Ingeniería-Sistemas</t>
  </si>
  <si>
    <t>Ingeniería-Gestión tecnológica</t>
  </si>
  <si>
    <t>Ingeniería-Telecomunicaciones</t>
  </si>
  <si>
    <t>Sistemas-Ofimática</t>
  </si>
  <si>
    <t>Tecnología-Desarrollo tecnológico</t>
  </si>
  <si>
    <t>TIC-Electrónica</t>
  </si>
  <si>
    <t>TIC-Informática</t>
  </si>
  <si>
    <t>TIC-Telecomunicaciones</t>
  </si>
  <si>
    <t>Plan de Desarrollo Global</t>
  </si>
  <si>
    <t>Estrategia PGD</t>
  </si>
  <si>
    <t>Programa PGD</t>
  </si>
  <si>
    <t>Código QUIPU PGD</t>
  </si>
  <si>
    <t>Proyectar la Universidad Nacional de Colombia para convertirla en la primera Universidad Colombiana de Clase Mundial</t>
  </si>
  <si>
    <t>Proyección nacional e internacional de la universidad.</t>
  </si>
  <si>
    <t>Desarrollo normativo</t>
  </si>
  <si>
    <t>Consolidar el liderazgo de la Universidad en el Sistema de Educación Superior Colombiano</t>
  </si>
  <si>
    <t>Liderazgo y calidad académica</t>
  </si>
  <si>
    <t>Disminución de la deserción, la alta permanencia y aumento de la tasa de graduación</t>
  </si>
  <si>
    <t>Recuperación y fortalecimiento de las escuelas de salud</t>
  </si>
  <si>
    <t>Apoyo al mejoramiento de la calidad de la educación básica y media</t>
  </si>
  <si>
    <t>Consolidación de capacidades y visibilización del capital humano, intelectual, relacional y estructural de la investigación y la extensión</t>
  </si>
  <si>
    <t>Dotar a la Universidad de una infraestructura física, tecnológica y de soporte para el cumplimiento de la misión institucional</t>
  </si>
  <si>
    <t>Fortalecimiento de la infraestructura física y de la gestión ambiental de los campus</t>
  </si>
  <si>
    <t>Fortalecimiento de los laboratorios de la Universidad</t>
  </si>
  <si>
    <t>Tecnologías de información y comunicaciones</t>
  </si>
  <si>
    <t xml:space="preserve">Consolidar el Sistema de Bienestar Universitario, que facilite el desarrollo de actividades académicas en ambientes adecuados, la sana convivencia, la inclusión social, el auto cuidado y la promoción de hábitos de vida saludable </t>
  </si>
  <si>
    <t>Consolidación del sistema de Bienestar Universitario</t>
  </si>
  <si>
    <t>Egresados, redes académicas y capital social</t>
  </si>
  <si>
    <t>Mejorar la gestión administrativa y la cultura organizacional de la Universidad y establecer mecanismos de sostenibilidad financiera para lograr una mayor efectividad en el cumplimiento de la misión institucional</t>
  </si>
  <si>
    <t>Gestión de calidad y desarrollo organizacional</t>
  </si>
  <si>
    <t>Gestión de nuevas fuentes de recursos y optimización del gasto</t>
  </si>
  <si>
    <t>Tipo</t>
  </si>
  <si>
    <t>Abierto</t>
  </si>
  <si>
    <t>Cerrado</t>
  </si>
  <si>
    <t>Departamentos</t>
  </si>
  <si>
    <t>Pregrado</t>
  </si>
  <si>
    <t>Posgrado</t>
  </si>
  <si>
    <t>Excedentes adicionales</t>
  </si>
  <si>
    <t>Excedentes mínimos</t>
  </si>
  <si>
    <t>TRANSFERENCIAS FACULTAD</t>
  </si>
  <si>
    <t>OBSERVACIÓN</t>
  </si>
  <si>
    <t>Codigo Hermes</t>
  </si>
  <si>
    <t>Código QUIPÚ</t>
  </si>
  <si>
    <t>Entidade(s) Contratante(s)</t>
  </si>
  <si>
    <t>Duración del proyecto(meses)</t>
  </si>
  <si>
    <t>2. DETALLE PRESUPUESTAL PARA LIQUIDACIÓN</t>
  </si>
  <si>
    <t>RUBRO</t>
  </si>
  <si>
    <t>Nombre del proyecto en Quipu</t>
  </si>
  <si>
    <t>No. Convenio o contrato</t>
  </si>
  <si>
    <t>Fecha inicio</t>
  </si>
  <si>
    <t>Fecha fin</t>
  </si>
  <si>
    <t>Clara Inés Orozco Aristizábal</t>
  </si>
  <si>
    <t>Instituto de Educación en Ingeniería</t>
  </si>
  <si>
    <t>Servicio Docente Asistencial &amp; Práctica Docente Asistencial</t>
  </si>
  <si>
    <t>Extensión solidaria (Costos indirectos)</t>
  </si>
  <si>
    <t>TOTAL: EXCEDENTES POR ACTIVIDADES GENERADORAS DE RECURSOS - FACULTAD</t>
  </si>
  <si>
    <t>Gestor del Proyecto</t>
  </si>
  <si>
    <t>No. de contratistas para este cargo</t>
  </si>
  <si>
    <t>TÍTULO DEL PROYECTO:</t>
  </si>
  <si>
    <t>VERIFICACIÓN</t>
  </si>
  <si>
    <t>Personal académico (con bonificación)</t>
  </si>
  <si>
    <t>Según Acuerdo 036-2009 CSU</t>
  </si>
  <si>
    <t>Subtotal personal académico</t>
  </si>
  <si>
    <t>Remuneración Serv. Técnicos</t>
  </si>
  <si>
    <t>Estímulo a estudiantes</t>
  </si>
  <si>
    <t>Según Acuerdo CSU 012 modificados 040 de 2004; 010 de 2005; 049 de 2005 y 025 de 2009</t>
  </si>
  <si>
    <t>Subtotal personal</t>
  </si>
  <si>
    <t>Otros costos directos</t>
  </si>
  <si>
    <t>TRANSFERENCIAS NACIÓN / SEDE</t>
  </si>
  <si>
    <t>TRANSFERENCIA FACULTAD</t>
  </si>
  <si>
    <t>SERVICIOS ACADÉMICOS</t>
  </si>
  <si>
    <t>DEDICACIÓN (h/sem)</t>
  </si>
  <si>
    <t>DEDICACIÓN (h totales)</t>
  </si>
  <si>
    <t>REAL</t>
  </si>
  <si>
    <t>DEDICACIÓN (hr totales)</t>
  </si>
  <si>
    <t>VALOR HORA FINAL</t>
  </si>
  <si>
    <t>VALOR TOTAL FINAL</t>
  </si>
  <si>
    <t>INICIAL</t>
  </si>
  <si>
    <t>FINAL</t>
  </si>
  <si>
    <t>Subtotal Servicios Académicos Remunerados</t>
  </si>
  <si>
    <t xml:space="preserve">Transferencia UGI Nivel Nacional </t>
  </si>
  <si>
    <t xml:space="preserve">Fondo Nacional de Ext. Solidaria </t>
  </si>
  <si>
    <t xml:space="preserve"> Fondo de Riesgos para la Extensión </t>
  </si>
  <si>
    <t xml:space="preserve">Dir. Nal de Extensión </t>
  </si>
  <si>
    <t>Dir. de Extensión de la Sede</t>
  </si>
  <si>
    <t>Transferencias Académica</t>
  </si>
  <si>
    <t>Educación Formal</t>
  </si>
  <si>
    <t>Excedentes por actividades generadoras de Recursos</t>
  </si>
  <si>
    <t>TRANSFERENCIAS A ENTIDADES EXTERNAS</t>
  </si>
  <si>
    <t>Transferencia a Entidades Externas</t>
  </si>
  <si>
    <t>4. VALOR DEL PROYECTO</t>
  </si>
  <si>
    <r>
      <rPr>
        <b/>
        <sz val="10"/>
        <color theme="1"/>
        <rFont val="Arial"/>
        <family val="2"/>
      </rPr>
      <t>3. EQUIPO DOCENTE VINCULADO</t>
    </r>
    <r>
      <rPr>
        <sz val="10"/>
        <color theme="1"/>
        <rFont val="Arial"/>
        <family val="2"/>
      </rPr>
      <t xml:space="preserve">
Los profesores abajo firmantes, proponemos al Consejo de la Facultad de Minas realizar el siguiente proyecto y aceptamos las responsabilidades técnicas y legales que ello implica. El proyecto tiene interés académico para la Facultad y no retrasa nuestras actividades docentes e investigativas:</t>
    </r>
  </si>
  <si>
    <t>SMMVLV</t>
  </si>
  <si>
    <r>
      <rPr>
        <b/>
        <sz val="10"/>
        <color theme="1"/>
        <rFont val="Arial"/>
        <family val="2"/>
      </rPr>
      <t xml:space="preserve">Opción 2: </t>
    </r>
    <r>
      <rPr>
        <sz val="10"/>
        <color theme="1"/>
        <rFont val="Arial"/>
        <family val="2"/>
      </rPr>
      <t>Ingresar los costos directos</t>
    </r>
    <r>
      <rPr>
        <b/>
        <sz val="10"/>
        <color theme="1"/>
        <rFont val="Arial"/>
        <family val="2"/>
      </rPr>
      <t xml:space="preserve"> (sin 4x1000) </t>
    </r>
    <r>
      <rPr>
        <sz val="10"/>
        <color theme="1"/>
        <rFont val="Arial"/>
        <family val="2"/>
      </rPr>
      <t>a ejecutar y conocer el valor del proyecto.</t>
    </r>
  </si>
  <si>
    <t>5. DETALLE PRESUPUESTAL</t>
  </si>
  <si>
    <r>
      <rPr>
        <b/>
        <sz val="10"/>
        <color theme="1"/>
        <rFont val="Arial"/>
        <family val="2"/>
      </rPr>
      <t>Opción 1:</t>
    </r>
    <r>
      <rPr>
        <sz val="10"/>
        <color theme="1"/>
        <rFont val="Arial"/>
        <family val="2"/>
      </rPr>
      <t xml:space="preserve"> Ingresar el valor del proyecto y conocer el valor de costos directos (</t>
    </r>
    <r>
      <rPr>
        <b/>
        <sz val="10"/>
        <color theme="1"/>
        <rFont val="Arial"/>
        <family val="2"/>
      </rPr>
      <t>sin 4x1000</t>
    </r>
    <r>
      <rPr>
        <sz val="10"/>
        <color theme="1"/>
        <rFont val="Arial"/>
        <family val="2"/>
      </rPr>
      <t xml:space="preserve">) que puede ejecutar. </t>
    </r>
  </si>
  <si>
    <t>El valor que puede ejecutar es:</t>
  </si>
  <si>
    <t>El valor del proyecto es:</t>
  </si>
  <si>
    <t>SERVICIOS ACADÉMICOS EJECUTADOS - DILIGENCIAR AL MOMENTO DE SOLICITAR LA LIQUIDACIÓN DEL PROYECTO</t>
  </si>
  <si>
    <t>Fecha: 26/08/2020</t>
  </si>
  <si>
    <t>FLUJO DE CAJA</t>
  </si>
  <si>
    <t xml:space="preserve">PROYECTO:   </t>
  </si>
  <si>
    <t xml:space="preserve">DIRECTOR :  </t>
  </si>
  <si>
    <t>CODIGO QUIPU</t>
  </si>
  <si>
    <t>ENTIDAD APORTANTE:</t>
  </si>
  <si>
    <t>FECHA EJECUCIÓN</t>
  </si>
  <si>
    <t>DESCRIPCION</t>
  </si>
  <si>
    <t xml:space="preserve">Valor Presupuestado </t>
  </si>
  <si>
    <t>Distribución %</t>
  </si>
  <si>
    <t>Unidad de caja</t>
  </si>
  <si>
    <t>APROPIACION</t>
  </si>
  <si>
    <t>mes 1
(dd/mm/aa)</t>
  </si>
  <si>
    <t>mes 2
(dd/mm/aa)</t>
  </si>
  <si>
    <t>mes 3
(dd/mm/aa)</t>
  </si>
  <si>
    <t>mes 4
(dd/mm/aa)</t>
  </si>
  <si>
    <t>mes 5
(dd/mm/aa)</t>
  </si>
  <si>
    <t>mes 6
(dd/mm/aa)</t>
  </si>
  <si>
    <t>mes 7
(dd/mm/aa)</t>
  </si>
  <si>
    <t>mes 8
(dd/mm/aa)</t>
  </si>
  <si>
    <t>mes 9
(dd/mm/aa)</t>
  </si>
  <si>
    <t>mes 10
(dd/mm/aa)</t>
  </si>
  <si>
    <t>mes 11
(dd/mm/aa)</t>
  </si>
  <si>
    <t>TOTAL 2016</t>
  </si>
  <si>
    <t>PENDIENTE EJECUCIÓN</t>
  </si>
  <si>
    <t>% ejecución</t>
  </si>
  <si>
    <t>PRESUP</t>
  </si>
  <si>
    <t>EJEC</t>
  </si>
  <si>
    <t>pegar flujo de caja VIE?</t>
  </si>
  <si>
    <t>INGRESOS</t>
  </si>
  <si>
    <t>Desembolsos</t>
  </si>
  <si>
    <t>EGRESOS</t>
  </si>
  <si>
    <t>Contratista 1</t>
  </si>
  <si>
    <t>Contratista 2</t>
  </si>
  <si>
    <t>Contratista 3</t>
  </si>
  <si>
    <t>Contratista 4</t>
  </si>
  <si>
    <t>Contratista 5</t>
  </si>
  <si>
    <t>Subtotal contratistas</t>
  </si>
  <si>
    <t>Estudiante 1</t>
  </si>
  <si>
    <t>Estudiante 2</t>
  </si>
  <si>
    <t>Estudiante 3</t>
  </si>
  <si>
    <t>Estudiante 4</t>
  </si>
  <si>
    <t>Estudiante 5</t>
  </si>
  <si>
    <t>Subtotal estudiantes</t>
  </si>
  <si>
    <t>Bonificación1</t>
  </si>
  <si>
    <t>Bonificación2</t>
  </si>
  <si>
    <t>Bonificación3</t>
  </si>
  <si>
    <t>Bonificación4</t>
  </si>
  <si>
    <t>Subtotal bonificaciones</t>
  </si>
  <si>
    <t>SUBTOTAL PERSONAL</t>
  </si>
  <si>
    <t>Equipos</t>
  </si>
  <si>
    <t>Equipos 1</t>
  </si>
  <si>
    <t>Equipos 2</t>
  </si>
  <si>
    <t>Equipos 3</t>
  </si>
  <si>
    <t>Software 1</t>
  </si>
  <si>
    <t>Software 2</t>
  </si>
  <si>
    <t>SUBTOTAL EQUIPOS Y SOFTWARE</t>
  </si>
  <si>
    <t>Materiales</t>
  </si>
  <si>
    <t>Suministros</t>
  </si>
  <si>
    <t>SUBTOTAL MATERIALES</t>
  </si>
  <si>
    <t>Viajes</t>
  </si>
  <si>
    <t>Viáticos</t>
  </si>
  <si>
    <t>SUBTOTAL VIAJES</t>
  </si>
  <si>
    <t>Pólizas</t>
  </si>
  <si>
    <t>Imprevistos</t>
  </si>
  <si>
    <t>SUBTOTAL OTROS</t>
  </si>
  <si>
    <t>Operaciones internas Cdi</t>
  </si>
  <si>
    <t>Administración Unal</t>
  </si>
  <si>
    <t>SUBTOTAL ADMON</t>
  </si>
  <si>
    <t xml:space="preserve">ejecución egresos </t>
  </si>
  <si>
    <t>Restitución Unidad de caja</t>
  </si>
  <si>
    <t>Flujo de caja</t>
  </si>
  <si>
    <t xml:space="preserve">ESTRUCTURA DE DESCOMPOSICIÓN DEL TRABAJO - EDT </t>
  </si>
  <si>
    <t>XXXXXXXXXXXXXXXXXXXXXXXXXXXXXXXXXX</t>
  </si>
  <si>
    <t>OBJETIVO GENERAL</t>
  </si>
  <si>
    <t>DIRECTOR</t>
  </si>
  <si>
    <t>CLIENTE</t>
  </si>
  <si>
    <t>CÓDIGO HERMES</t>
  </si>
  <si>
    <t>CÓDIGO QUIPU</t>
  </si>
  <si>
    <t>TIPO DE PROYECTO</t>
  </si>
  <si>
    <t>Extensión 
3015</t>
  </si>
  <si>
    <t>NOMBRE DEL PROYECTO</t>
  </si>
  <si>
    <t>CONTRATO
ACUERDO</t>
  </si>
  <si>
    <t xml:space="preserve">COMPONENTE </t>
  </si>
  <si>
    <t>GESTOR PROYECTO</t>
  </si>
  <si>
    <t>DIRECCIÓN  PROYECTO</t>
  </si>
  <si>
    <t>CONFIGURACIONES DEL SISTEMA</t>
  </si>
  <si>
    <t>PRUEBAS</t>
  </si>
  <si>
    <t>ASESORIA</t>
  </si>
  <si>
    <t>RESPONSABLE</t>
  </si>
  <si>
    <t>PRODUCTO</t>
  </si>
  <si>
    <t>1.1.1</t>
  </si>
  <si>
    <t>GRUPO DE TRABAJO</t>
  </si>
  <si>
    <t>1.1</t>
  </si>
  <si>
    <t>INFORMES DE SEGUIMIENTO A LA EJECUCION Y FACTURACIÓN</t>
  </si>
  <si>
    <t>2.1</t>
  </si>
  <si>
    <t>3.1</t>
  </si>
  <si>
    <t>4.1</t>
  </si>
  <si>
    <t>5.1</t>
  </si>
  <si>
    <t>GESTION ADMINISTRATIVA DEL PROYECTO</t>
  </si>
  <si>
    <t>DIRECCIÓN Y COORDINACIÓN PROYECTO</t>
  </si>
  <si>
    <t>ENTREGABLE</t>
  </si>
  <si>
    <t>2.1.1</t>
  </si>
  <si>
    <t>CONFIGURACION DEL SERVIDOR</t>
  </si>
  <si>
    <t>3.1.1</t>
  </si>
  <si>
    <t>PRUEBAS INICIALES</t>
  </si>
  <si>
    <t>4.1.1</t>
  </si>
  <si>
    <t>ASESORIA BAJO ESTANDAR IEC 61850</t>
  </si>
  <si>
    <t>5.1.1</t>
  </si>
  <si>
    <t>INFORME AVANCE (MES 3)</t>
  </si>
  <si>
    <t>DOCUMENTACION RESULTADOS PRUEBAS INICIALES</t>
  </si>
  <si>
    <t xml:space="preserve">TAREA </t>
  </si>
  <si>
    <t>1.1.2</t>
  </si>
  <si>
    <t>VALOR FINANCIADO</t>
  </si>
  <si>
    <t>PERSONAL ACADEMICO CON BONIFICACION</t>
  </si>
  <si>
    <t>VALOR CONTRATO</t>
  </si>
  <si>
    <t>2.1.2</t>
  </si>
  <si>
    <t>INFORME FINAL DE RESULTADOS</t>
  </si>
  <si>
    <t>3.2</t>
  </si>
  <si>
    <t>4.2</t>
  </si>
  <si>
    <t>5.2</t>
  </si>
  <si>
    <t>1.1.3</t>
  </si>
  <si>
    <t>CONFIGURACION ROUTER</t>
  </si>
  <si>
    <t>3.2.1</t>
  </si>
  <si>
    <t>PRUEBAS FINALES</t>
  </si>
  <si>
    <t>4.2.1</t>
  </si>
  <si>
    <t>SOPORTE POS-PROYECTO</t>
  </si>
  <si>
    <t>SERVICIOS TECNICOS: PRESONAS NATULARES Y PERSONAS JURIDICAS</t>
  </si>
  <si>
    <t>CONFIGURACION 2 ROUTERS</t>
  </si>
  <si>
    <t>DOCUMENTACION RESULTADOS PRUEBAS FINALES</t>
  </si>
  <si>
    <t>SOPORTE POR 6 MESES</t>
  </si>
  <si>
    <t>1.1.4</t>
  </si>
  <si>
    <t>3.3</t>
  </si>
  <si>
    <t>CONVENCIONES</t>
  </si>
  <si>
    <t>AJUSTE ARQUITECTURA DE COMUNICACIÓN</t>
  </si>
  <si>
    <t>3.3.1</t>
  </si>
  <si>
    <t>COMPONENTE ADMINISTRATIVO</t>
  </si>
  <si>
    <t>ARQUITECTURA DE COMUNICACIÓN</t>
  </si>
  <si>
    <t>COMPONENTE TÉCNICO</t>
  </si>
  <si>
    <t>1.1.5</t>
  </si>
  <si>
    <t>GRUPOS DE TRABAJO ADMINISTRATIVO</t>
  </si>
  <si>
    <t>COSTOS DIRECTOS</t>
  </si>
  <si>
    <t>GRUPOS DE TRABAJO TÉCNICO</t>
  </si>
  <si>
    <t>PRODUCTOS ADMINISTRATIVOS</t>
  </si>
  <si>
    <t>PRODUCTOS TÉCNICOS INTERNOS</t>
  </si>
  <si>
    <t>1.1.6</t>
  </si>
  <si>
    <t>ENTREGABLES TÉCNICOS EXTERNOS (CLIENTE)</t>
  </si>
  <si>
    <t>OPERACIONES INTERNAS</t>
  </si>
  <si>
    <t>PLAN DE COMUNICACIONES</t>
  </si>
  <si>
    <t>Acción</t>
  </si>
  <si>
    <t>(Emisor) Responsable de la Información</t>
  </si>
  <si>
    <t>Receptor(quien recibe la información)</t>
  </si>
  <si>
    <t>Mensaje</t>
  </si>
  <si>
    <t>Frecuencia/No.</t>
  </si>
  <si>
    <t>Reuniones de seguimiento</t>
  </si>
  <si>
    <t xml:space="preserve">Director </t>
  </si>
  <si>
    <t>Ente financiador-Directivas-equipo de trabajo</t>
  </si>
  <si>
    <t>informes de avance técnico y financiero</t>
  </si>
  <si>
    <t>mensual</t>
  </si>
  <si>
    <t>Reuniones técnicas</t>
  </si>
  <si>
    <t>Coordinador técnico</t>
  </si>
  <si>
    <t>Equipo de trabajo</t>
  </si>
  <si>
    <t>Avance semanal</t>
  </si>
  <si>
    <t>semanal</t>
  </si>
  <si>
    <t>Informes de avance técnico</t>
  </si>
  <si>
    <t>Director técnico</t>
  </si>
  <si>
    <t>Finanaciador</t>
  </si>
  <si>
    <t>Avance técnico</t>
  </si>
  <si>
    <t>Semestral</t>
  </si>
  <si>
    <t>Informe financiero</t>
  </si>
  <si>
    <t>Avance financiero</t>
  </si>
  <si>
    <t>Comunicación</t>
  </si>
  <si>
    <t>4.0</t>
  </si>
  <si>
    <t>Jennifer Ríos</t>
  </si>
  <si>
    <t>Gloria Maria Garcia Montoya</t>
  </si>
  <si>
    <t>ANTECEDENTES</t>
  </si>
  <si>
    <t xml:space="preserve">Marca de conocimiento: </t>
  </si>
  <si>
    <t>Marcas de Conocimiento</t>
  </si>
  <si>
    <t>Infraestructura</t>
  </si>
  <si>
    <t>Gestión del Territorio</t>
  </si>
  <si>
    <t>Ciudades Inteligentes</t>
  </si>
  <si>
    <t>Hidrocarburos</t>
  </si>
  <si>
    <t>Minería</t>
  </si>
  <si>
    <t>Industria</t>
  </si>
  <si>
    <t>OBSERVACIONES REVISIÓN GESTOR DE PROYECTOS</t>
  </si>
  <si>
    <t>https://operaciones.colombiacompra.gov.co/clasificador-de-bienes-y-servicios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</si>
</sst>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164" formatCode="_(&quot;$&quot;\ * #,##0.00_);_(&quot;$&quot;\ * \(#,##0.00\);_(&quot;$&quot;\ * &quot;-&quot;??_);_(@_)"/>
    <numFmt numFmtId="165" formatCode="_-&quot;$&quot;* #,##0_-;\-&quot;$&quot;* #,##0_-;_-&quot;$&quot;* &quot;-&quot;_-;_-@_-"/>
    <numFmt numFmtId="166" formatCode="_-&quot;$&quot;* #,##0.00_-;\-&quot;$&quot;* #,##0.00_-;_-&quot;$&quot;* &quot;-&quot;??_-;_-@_-"/>
    <numFmt numFmtId="167" formatCode="_-* #,##0.00_-;\-* #,##0.00_-;_-* &quot;-&quot;??_-;_-@_-"/>
    <numFmt numFmtId="168" formatCode="0.0%"/>
    <numFmt numFmtId="169" formatCode="_(&quot;$&quot;\ * #,##0_);_(&quot;$&quot;\ * \(#,##0\);_(&quot;$&quot;\ * &quot;-&quot;??_);_(@_)"/>
    <numFmt numFmtId="170" formatCode="0.0000%"/>
    <numFmt numFmtId="171" formatCode="0.000000"/>
    <numFmt numFmtId="172" formatCode="_-&quot;$&quot;* #,##0.0000000_-;\-&quot;$&quot;* #,##0.0000000_-;_-&quot;$&quot;* &quot;-&quot;_-;_-@_-"/>
    <numFmt numFmtId="173" formatCode="#,##0.0"/>
    <numFmt numFmtId="174" formatCode="&quot;$&quot;\ #,##0"/>
    <numFmt numFmtId="175" formatCode="[$$-240A]\ #,##0"/>
    <numFmt numFmtId="176" formatCode="_([$$-240A]\ * #,##0_);_([$$-240A]\ * \(#,##0\);_([$$-240A]\ * &quot;-&quot;??_);_(@_)"/>
    <numFmt numFmtId="177" formatCode="#,##0.00_ ;\-#,##0.00\ "/>
    <numFmt numFmtId="178" formatCode="#,##0_ ;\-#,##0\ "/>
    <numFmt numFmtId="179" formatCode="0.000%"/>
    <numFmt numFmtId="180" formatCode="&quot;$&quot;\ #,##0;[Red]&quot;$&quot;\ \-#,##0"/>
    <numFmt numFmtId="181" formatCode="0.0"/>
    <numFmt numFmtId="182" formatCode="_-[$$-409]* #,##0_ ;_-[$$-409]* \-#,##0\ ;_-[$$-409]* &quot;-&quot;??_ ;_-@_ "/>
  </numFmts>
  <fonts count="71" x14ac:knownFonts="1">
    <font>
      <sz val="11"/>
      <color theme="1"/>
      <name val="Calibri"/>
      <family val="2"/>
      <scheme val="minor"/>
    </font>
    <font>
      <sz val="11"/>
      <color theme="1"/>
      <name val="Calibri"/>
      <family val="2"/>
      <scheme val="minor"/>
    </font>
    <font>
      <b/>
      <sz val="11"/>
      <color theme="1"/>
      <name val="Calibri"/>
      <family val="2"/>
      <scheme val="minor"/>
    </font>
    <font>
      <u/>
      <sz val="10"/>
      <color theme="1"/>
      <name val="Arial"/>
      <family val="2"/>
    </font>
    <font>
      <sz val="10"/>
      <color theme="1"/>
      <name val="Arial"/>
      <family val="2"/>
    </font>
    <font>
      <i/>
      <sz val="10"/>
      <color theme="1"/>
      <name val="Arial"/>
      <family val="2"/>
    </font>
    <font>
      <sz val="10"/>
      <color theme="1"/>
      <name val="Calibri"/>
      <family val="2"/>
      <scheme val="minor"/>
    </font>
    <font>
      <b/>
      <sz val="10"/>
      <color theme="1"/>
      <name val="Arial"/>
      <family val="2"/>
    </font>
    <font>
      <sz val="11"/>
      <color rgb="FFFF0000"/>
      <name val="Calibri"/>
      <family val="2"/>
      <scheme val="minor"/>
    </font>
    <font>
      <sz val="11"/>
      <name val="Calibri"/>
      <family val="2"/>
      <scheme val="minor"/>
    </font>
    <font>
      <b/>
      <sz val="11"/>
      <color theme="0"/>
      <name val="Calibri"/>
      <family val="2"/>
      <scheme val="minor"/>
    </font>
    <font>
      <u/>
      <sz val="11"/>
      <color theme="10"/>
      <name val="Calibri"/>
      <family val="2"/>
      <scheme val="minor"/>
    </font>
    <font>
      <sz val="10"/>
      <name val="Arial"/>
      <family val="2"/>
    </font>
    <font>
      <u/>
      <sz val="10"/>
      <color indexed="12"/>
      <name val="Arial"/>
      <family val="2"/>
    </font>
    <font>
      <sz val="11"/>
      <color rgb="FF9C6500"/>
      <name val="Calibri"/>
      <family val="2"/>
      <scheme val="minor"/>
    </font>
    <font>
      <sz val="11"/>
      <color rgb="FF006100"/>
      <name val="Calibri"/>
      <family val="2"/>
      <scheme val="minor"/>
    </font>
    <font>
      <b/>
      <sz val="9"/>
      <color theme="1"/>
      <name val="Arial"/>
      <family val="2"/>
    </font>
    <font>
      <sz val="9"/>
      <color theme="1"/>
      <name val="Arial"/>
      <family val="2"/>
    </font>
    <font>
      <sz val="9"/>
      <color theme="5" tint="-0.499984740745262"/>
      <name val="Arial"/>
      <family val="2"/>
    </font>
    <font>
      <b/>
      <sz val="11"/>
      <color theme="1"/>
      <name val="Arial"/>
      <family val="2"/>
    </font>
    <font>
      <b/>
      <sz val="12"/>
      <color theme="1"/>
      <name val="Arial"/>
      <family val="2"/>
    </font>
    <font>
      <u/>
      <sz val="11"/>
      <color theme="10"/>
      <name val="Arial"/>
      <family val="2"/>
    </font>
    <font>
      <sz val="11"/>
      <color theme="1"/>
      <name val="Arial"/>
      <family val="2"/>
    </font>
    <font>
      <sz val="8"/>
      <color theme="1"/>
      <name val="Arial"/>
      <family val="2"/>
    </font>
    <font>
      <b/>
      <sz val="12"/>
      <name val="Arial"/>
      <family val="2"/>
    </font>
    <font>
      <b/>
      <sz val="11"/>
      <name val="Arial"/>
      <family val="2"/>
    </font>
    <font>
      <b/>
      <sz val="10"/>
      <name val="Arial"/>
      <family val="2"/>
    </font>
    <font>
      <b/>
      <sz val="10"/>
      <color indexed="10"/>
      <name val="Arial"/>
      <family val="2"/>
    </font>
    <font>
      <sz val="10"/>
      <color theme="0"/>
      <name val="Arial"/>
      <family val="2"/>
    </font>
    <font>
      <sz val="11"/>
      <name val="Arial Narrow"/>
      <family val="2"/>
    </font>
    <font>
      <b/>
      <sz val="13"/>
      <color theme="1"/>
      <name val="Arial"/>
      <family val="2"/>
    </font>
    <font>
      <sz val="14"/>
      <color theme="1"/>
      <name val="Arial"/>
      <family val="2"/>
    </font>
    <font>
      <sz val="11"/>
      <name val="Arial"/>
      <family val="2"/>
    </font>
    <font>
      <b/>
      <sz val="13"/>
      <name val="Arial"/>
      <family val="2"/>
    </font>
    <font>
      <sz val="11"/>
      <color theme="0"/>
      <name val="Arial"/>
      <family val="2"/>
    </font>
    <font>
      <b/>
      <sz val="13"/>
      <color theme="0"/>
      <name val="Arial"/>
      <family val="2"/>
    </font>
    <font>
      <b/>
      <sz val="11"/>
      <color rgb="FFFF0000"/>
      <name val="Arial"/>
      <family val="2"/>
    </font>
    <font>
      <b/>
      <sz val="8"/>
      <name val="Arial"/>
      <family val="2"/>
    </font>
    <font>
      <b/>
      <sz val="11"/>
      <name val="Arial Narrow"/>
      <family val="2"/>
    </font>
    <font>
      <u/>
      <sz val="11"/>
      <color indexed="12"/>
      <name val="Arial Narrow"/>
      <family val="2"/>
    </font>
    <font>
      <b/>
      <i/>
      <sz val="11"/>
      <name val="Arial Narrow"/>
      <family val="2"/>
    </font>
    <font>
      <sz val="11"/>
      <color theme="0"/>
      <name val="Arial Narrow"/>
      <family val="2"/>
    </font>
    <font>
      <b/>
      <sz val="11"/>
      <color rgb="FF000000"/>
      <name val="Arial Narrow"/>
      <family val="2"/>
    </font>
    <font>
      <sz val="11"/>
      <color rgb="FF000000"/>
      <name val="Arial Narrow"/>
      <family val="2"/>
    </font>
    <font>
      <sz val="11"/>
      <color rgb="FFFF0000"/>
      <name val="Arial Narrow"/>
      <family val="2"/>
    </font>
    <font>
      <sz val="8"/>
      <name val="Arial"/>
      <family val="2"/>
    </font>
    <font>
      <b/>
      <sz val="7"/>
      <color theme="6" tint="-0.499984740745262"/>
      <name val="Arial Narrow"/>
      <family val="2"/>
    </font>
    <font>
      <b/>
      <sz val="14"/>
      <color theme="1"/>
      <name val="Arial"/>
      <family val="2"/>
    </font>
    <font>
      <b/>
      <sz val="9"/>
      <color theme="9" tint="-0.249977111117893"/>
      <name val="Arial"/>
      <family val="2"/>
    </font>
    <font>
      <b/>
      <sz val="10"/>
      <color theme="9" tint="-0.249977111117893"/>
      <name val="Arial"/>
      <family val="2"/>
    </font>
    <font>
      <b/>
      <sz val="10"/>
      <color rgb="FF000000"/>
      <name val="Arial"/>
      <family val="34"/>
    </font>
    <font>
      <sz val="10"/>
      <color rgb="FF000000"/>
      <name val="Arial"/>
      <family val="34"/>
    </font>
    <font>
      <b/>
      <sz val="10"/>
      <color theme="9" tint="-0.499984740745262"/>
      <name val="Arial"/>
      <family val="2"/>
    </font>
    <font>
      <b/>
      <sz val="10"/>
      <color rgb="FFFF0000"/>
      <name val="Arial"/>
      <family val="2"/>
    </font>
    <font>
      <sz val="11"/>
      <color rgb="FF9C6500"/>
      <name val="Arial"/>
      <family val="2"/>
    </font>
    <font>
      <b/>
      <sz val="12"/>
      <color rgb="FF000000"/>
      <name val="Arial"/>
      <family val="34"/>
    </font>
    <font>
      <sz val="12"/>
      <color rgb="FF000000"/>
      <name val="Arial"/>
      <family val="34"/>
    </font>
    <font>
      <b/>
      <u/>
      <sz val="13"/>
      <color theme="0"/>
      <name val="Aharoni"/>
    </font>
    <font>
      <b/>
      <sz val="11"/>
      <name val="Calibri"/>
      <family val="2"/>
      <scheme val="minor"/>
    </font>
    <font>
      <b/>
      <sz val="11"/>
      <color rgb="FF000000"/>
      <name val="Calibri"/>
      <family val="2"/>
      <scheme val="minor"/>
    </font>
    <font>
      <sz val="10"/>
      <name val="Arial"/>
      <family val="2"/>
    </font>
    <font>
      <b/>
      <sz val="28"/>
      <name val="Arial"/>
      <family val="2"/>
    </font>
    <font>
      <b/>
      <sz val="20"/>
      <name val="Arial"/>
      <family val="2"/>
    </font>
    <font>
      <sz val="11"/>
      <color rgb="FF464646"/>
      <name val="Tahoma"/>
      <family val="2"/>
    </font>
    <font>
      <i/>
      <sz val="11"/>
      <color theme="1"/>
      <name val="Arial"/>
      <family val="2"/>
    </font>
    <font>
      <i/>
      <sz val="11"/>
      <name val="Arial"/>
      <family val="2"/>
    </font>
    <font>
      <i/>
      <sz val="10"/>
      <name val="Arial"/>
      <family val="2"/>
    </font>
    <font>
      <b/>
      <sz val="16"/>
      <color theme="1"/>
      <name val="Arial"/>
      <family val="2"/>
    </font>
    <font>
      <sz val="8"/>
      <color theme="1"/>
      <name val="Calibri"/>
      <family val="2"/>
      <scheme val="minor"/>
    </font>
    <font>
      <b/>
      <sz val="8"/>
      <color theme="1"/>
      <name val="Calibri"/>
      <family val="2"/>
      <scheme val="minor"/>
    </font>
    <font>
      <b/>
      <sz val="9"/>
      <name val="Arial"/>
      <family val="2"/>
    </font>
  </fonts>
  <fills count="30">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F2F2F2"/>
        <bgColor indexed="64"/>
      </patternFill>
    </fill>
    <fill>
      <patternFill patternType="solid">
        <fgColor theme="0"/>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7EAE9"/>
        <bgColor indexed="64"/>
      </patternFill>
    </fill>
    <fill>
      <patternFill patternType="solid">
        <fgColor rgb="FFFFFF00"/>
        <bgColor indexed="64"/>
      </patternFill>
    </fill>
    <fill>
      <patternFill patternType="solid">
        <fgColor rgb="FF92D050"/>
        <bgColor indexed="64"/>
      </patternFill>
    </fill>
    <fill>
      <patternFill patternType="solid">
        <fgColor rgb="FFCC33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FF81"/>
        <bgColor indexed="64"/>
      </patternFill>
    </fill>
    <fill>
      <patternFill patternType="solid">
        <fgColor rgb="FFFFD653"/>
        <bgColor indexed="64"/>
      </patternFill>
    </fill>
    <fill>
      <patternFill patternType="solid">
        <fgColor rgb="FFB1F89E"/>
        <bgColor indexed="64"/>
      </patternFill>
    </fill>
    <fill>
      <patternFill patternType="solid">
        <fgColor theme="8" tint="0.39997558519241921"/>
        <bgColor indexed="64"/>
      </patternFill>
    </fill>
    <fill>
      <patternFill patternType="solid">
        <fgColor rgb="FF00FFFF"/>
        <bgColor indexed="64"/>
      </patternFill>
    </fill>
    <fill>
      <patternFill patternType="solid">
        <fgColor rgb="FF3333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1">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alignment vertical="top"/>
      <protection locked="0"/>
    </xf>
    <xf numFmtId="44" fontId="12" fillId="0" borderId="0" applyFont="0" applyFill="0" applyBorder="0" applyAlignment="0" applyProtection="0"/>
    <xf numFmtId="0" fontId="14" fillId="4" borderId="0" applyNumberFormat="0" applyBorder="0" applyAlignment="0" applyProtection="0"/>
    <xf numFmtId="0" fontId="15" fillId="3" borderId="0" applyNumberFormat="0" applyBorder="0" applyAlignment="0" applyProtection="0"/>
    <xf numFmtId="0" fontId="12" fillId="5" borderId="14" applyNumberFormat="0" applyFont="0" applyAlignment="0" applyProtection="0"/>
    <xf numFmtId="9" fontId="12" fillId="0" borderId="0" applyFont="0" applyFill="0" applyBorder="0" applyAlignment="0" applyProtection="0"/>
    <xf numFmtId="166" fontId="1" fillId="0" borderId="0" applyFont="0" applyFill="0" applyBorder="0" applyAlignment="0" applyProtection="0"/>
    <xf numFmtId="0" fontId="12"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2" fillId="0" borderId="0"/>
    <xf numFmtId="0" fontId="60" fillId="0" borderId="0"/>
    <xf numFmtId="167" fontId="12" fillId="0" borderId="0" applyFont="0" applyFill="0" applyBorder="0" applyAlignment="0" applyProtection="0"/>
  </cellStyleXfs>
  <cellXfs count="1097">
    <xf numFmtId="0" fontId="0" fillId="0" borderId="0" xfId="0"/>
    <xf numFmtId="0" fontId="0" fillId="0" borderId="0" xfId="0"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wrapText="1"/>
    </xf>
    <xf numFmtId="0" fontId="0" fillId="0" borderId="0" xfId="0" applyAlignment="1">
      <alignment wrapText="1"/>
    </xf>
    <xf numFmtId="0" fontId="5" fillId="0" borderId="1" xfId="0" applyFont="1" applyBorder="1" applyAlignment="1">
      <alignment vertical="center" wrapText="1"/>
    </xf>
    <xf numFmtId="0" fontId="0" fillId="0" borderId="0" xfId="0" applyAlignment="1">
      <alignment vertical="center" wrapText="1"/>
    </xf>
    <xf numFmtId="168" fontId="6" fillId="0" borderId="1" xfId="1" applyNumberFormat="1" applyFont="1" applyBorder="1" applyAlignment="1">
      <alignment horizontal="center" vertical="center"/>
    </xf>
    <xf numFmtId="168" fontId="0" fillId="0" borderId="1" xfId="1" applyNumberFormat="1" applyFont="1" applyBorder="1" applyAlignment="1">
      <alignment horizontal="center" vertical="center"/>
    </xf>
    <xf numFmtId="0" fontId="0" fillId="0" borderId="0" xfId="0" applyAlignment="1">
      <alignment vertical="center"/>
    </xf>
    <xf numFmtId="0" fontId="4" fillId="0" borderId="1" xfId="0" applyFont="1" applyBorder="1" applyAlignment="1">
      <alignment vertical="center" wrapText="1"/>
    </xf>
    <xf numFmtId="0" fontId="0" fillId="0" borderId="0" xfId="0" applyAlignment="1">
      <alignment vertical="center"/>
    </xf>
    <xf numFmtId="0" fontId="12" fillId="0" borderId="0" xfId="13" applyProtection="1">
      <protection locked="0"/>
    </xf>
    <xf numFmtId="0" fontId="13" fillId="0" borderId="0" xfId="6" applyAlignment="1" applyProtection="1">
      <protection locked="0"/>
    </xf>
    <xf numFmtId="0" fontId="28" fillId="0" borderId="0" xfId="13" applyFont="1" applyProtection="1">
      <protection locked="0"/>
    </xf>
    <xf numFmtId="0" fontId="12" fillId="0" borderId="20" xfId="13" applyBorder="1" applyAlignment="1" applyProtection="1">
      <alignment horizontal="justify" vertical="top" wrapText="1"/>
      <protection locked="0"/>
    </xf>
    <xf numFmtId="0" fontId="12" fillId="0" borderId="0" xfId="13" applyAlignment="1" applyProtection="1">
      <alignment horizontal="right"/>
      <protection locked="0"/>
    </xf>
    <xf numFmtId="175" fontId="27" fillId="0" borderId="0" xfId="13" applyNumberFormat="1" applyFont="1" applyProtection="1">
      <protection locked="0"/>
    </xf>
    <xf numFmtId="0" fontId="12" fillId="6" borderId="5" xfId="13" applyFill="1" applyBorder="1" applyAlignment="1" applyProtection="1">
      <alignment horizontal="justify" vertical="top" wrapText="1"/>
      <protection locked="0"/>
    </xf>
    <xf numFmtId="0" fontId="12" fillId="6" borderId="5" xfId="13" applyFill="1" applyBorder="1" applyAlignment="1" applyProtection="1">
      <alignment horizontal="right" vertical="top" wrapText="1"/>
      <protection locked="0"/>
    </xf>
    <xf numFmtId="0" fontId="12" fillId="6" borderId="5" xfId="13" applyFill="1" applyBorder="1" applyAlignment="1" applyProtection="1">
      <alignment horizontal="center" vertical="top" wrapText="1"/>
      <protection locked="0"/>
    </xf>
    <xf numFmtId="0" fontId="12" fillId="6" borderId="5" xfId="13" applyFill="1" applyBorder="1" applyAlignment="1" applyProtection="1">
      <alignment horizontal="left" vertical="top" wrapText="1"/>
      <protection locked="0"/>
    </xf>
    <xf numFmtId="173" fontId="12" fillId="6" borderId="6" xfId="13" applyNumberFormat="1" applyFill="1" applyBorder="1" applyAlignment="1" applyProtection="1">
      <alignment horizontal="center" vertical="top" wrapText="1"/>
      <protection locked="0"/>
    </xf>
    <xf numFmtId="1" fontId="12" fillId="6" borderId="5" xfId="13" applyNumberFormat="1" applyFill="1" applyBorder="1" applyAlignment="1" applyProtection="1">
      <alignment horizontal="center" vertical="top" wrapText="1"/>
      <protection locked="0"/>
    </xf>
    <xf numFmtId="174" fontId="12" fillId="6" borderId="8" xfId="13" applyNumberFormat="1" applyFill="1" applyBorder="1" applyAlignment="1" applyProtection="1">
      <alignment horizontal="right" vertical="top" wrapText="1"/>
      <protection locked="0"/>
    </xf>
    <xf numFmtId="0" fontId="12" fillId="6" borderId="61" xfId="13" applyFill="1" applyBorder="1" applyAlignment="1" applyProtection="1">
      <alignment horizontal="right" vertical="top" wrapText="1"/>
      <protection locked="0"/>
    </xf>
    <xf numFmtId="0" fontId="12" fillId="6" borderId="6" xfId="13" applyFill="1" applyBorder="1" applyAlignment="1" applyProtection="1">
      <alignment horizontal="left" vertical="top" wrapText="1"/>
      <protection locked="0"/>
    </xf>
    <xf numFmtId="0" fontId="12" fillId="6" borderId="61" xfId="13" applyFill="1" applyBorder="1" applyAlignment="1" applyProtection="1">
      <alignment horizontal="center" vertical="top" wrapText="1"/>
      <protection locked="0"/>
    </xf>
    <xf numFmtId="0" fontId="12" fillId="6" borderId="11" xfId="13" applyFill="1" applyBorder="1" applyAlignment="1" applyProtection="1">
      <alignment horizontal="justify" vertical="top" wrapText="1"/>
      <protection locked="0"/>
    </xf>
    <xf numFmtId="0" fontId="12" fillId="6" borderId="6" xfId="13" applyFill="1" applyBorder="1" applyAlignment="1" applyProtection="1">
      <alignment vertical="top"/>
      <protection locked="0"/>
    </xf>
    <xf numFmtId="0" fontId="12" fillId="6" borderId="6" xfId="13" applyFill="1" applyBorder="1" applyAlignment="1" applyProtection="1">
      <alignment vertical="top" wrapText="1"/>
      <protection locked="0"/>
    </xf>
    <xf numFmtId="0" fontId="12" fillId="6" borderId="36" xfId="13" applyFill="1" applyBorder="1" applyAlignment="1" applyProtection="1">
      <alignment vertical="top" wrapText="1"/>
      <protection locked="0"/>
    </xf>
    <xf numFmtId="1" fontId="12" fillId="6" borderId="29" xfId="13" applyNumberFormat="1" applyFill="1" applyBorder="1" applyAlignment="1" applyProtection="1">
      <alignment horizontal="center"/>
      <protection locked="0"/>
    </xf>
    <xf numFmtId="0" fontId="12" fillId="6" borderId="29" xfId="13" applyFill="1" applyBorder="1" applyProtection="1">
      <protection locked="0"/>
    </xf>
    <xf numFmtId="0" fontId="12" fillId="6" borderId="29" xfId="13" applyFill="1" applyBorder="1" applyAlignment="1" applyProtection="1">
      <alignment horizontal="center"/>
      <protection locked="0"/>
    </xf>
    <xf numFmtId="175" fontId="12" fillId="6" borderId="29" xfId="13" applyNumberFormat="1" applyFill="1" applyBorder="1" applyProtection="1">
      <protection locked="0"/>
    </xf>
    <xf numFmtId="1" fontId="12" fillId="6" borderId="1" xfId="13" applyNumberFormat="1" applyFill="1" applyBorder="1" applyAlignment="1" applyProtection="1">
      <alignment horizontal="center"/>
      <protection locked="0"/>
    </xf>
    <xf numFmtId="0" fontId="12" fillId="6" borderId="59" xfId="13" applyFill="1" applyBorder="1" applyAlignment="1" applyProtection="1">
      <alignment horizontal="center"/>
      <protection locked="0"/>
    </xf>
    <xf numFmtId="175" fontId="12" fillId="6" borderId="59" xfId="13" applyNumberFormat="1" applyFill="1" applyBorder="1" applyProtection="1">
      <protection locked="0"/>
    </xf>
    <xf numFmtId="0" fontId="12" fillId="6" borderId="32" xfId="13" applyFill="1" applyBorder="1" applyAlignment="1" applyProtection="1">
      <alignment vertical="top" wrapText="1"/>
      <protection locked="0"/>
    </xf>
    <xf numFmtId="3" fontId="12" fillId="6" borderId="29" xfId="13" applyNumberFormat="1" applyFill="1" applyBorder="1" applyProtection="1">
      <protection locked="0"/>
    </xf>
    <xf numFmtId="0" fontId="12" fillId="6" borderId="49" xfId="13" applyFill="1" applyBorder="1" applyAlignment="1" applyProtection="1">
      <alignment vertical="top" wrapText="1"/>
      <protection locked="0"/>
    </xf>
    <xf numFmtId="175" fontId="12" fillId="6" borderId="4" xfId="13" applyNumberFormat="1" applyFill="1" applyBorder="1" applyProtection="1">
      <protection locked="0"/>
    </xf>
    <xf numFmtId="175" fontId="12" fillId="6" borderId="1" xfId="13" applyNumberFormat="1" applyFill="1" applyBorder="1" applyProtection="1">
      <protection locked="0"/>
    </xf>
    <xf numFmtId="3" fontId="12" fillId="6" borderId="1" xfId="13" applyNumberFormat="1" applyFill="1" applyBorder="1" applyProtection="1">
      <protection locked="0"/>
    </xf>
    <xf numFmtId="0" fontId="12" fillId="6" borderId="27" xfId="13" applyFill="1" applyBorder="1" applyAlignment="1" applyProtection="1">
      <alignment vertical="top" wrapText="1"/>
      <protection locked="0"/>
    </xf>
    <xf numFmtId="175" fontId="12" fillId="6" borderId="34" xfId="13" applyNumberFormat="1" applyFill="1" applyBorder="1" applyProtection="1">
      <protection locked="0"/>
    </xf>
    <xf numFmtId="175" fontId="12" fillId="6" borderId="38" xfId="13" applyNumberFormat="1" applyFill="1" applyBorder="1" applyProtection="1">
      <protection locked="0"/>
    </xf>
    <xf numFmtId="175" fontId="12" fillId="6" borderId="63" xfId="13" applyNumberFormat="1" applyFill="1" applyBorder="1" applyProtection="1">
      <protection locked="0"/>
    </xf>
    <xf numFmtId="174" fontId="12" fillId="6" borderId="53" xfId="13" applyNumberFormat="1" applyFill="1" applyBorder="1" applyAlignment="1" applyProtection="1">
      <alignment horizontal="center" vertical="top" wrapText="1"/>
      <protection locked="0"/>
    </xf>
    <xf numFmtId="174" fontId="12" fillId="6" borderId="29" xfId="13" applyNumberFormat="1" applyFill="1" applyBorder="1" applyAlignment="1" applyProtection="1">
      <alignment horizontal="center"/>
      <protection locked="0"/>
    </xf>
    <xf numFmtId="174" fontId="12" fillId="6" borderId="4" xfId="13" applyNumberFormat="1" applyFill="1" applyBorder="1" applyAlignment="1" applyProtection="1">
      <alignment horizontal="center" vertical="top" wrapText="1"/>
      <protection locked="0"/>
    </xf>
    <xf numFmtId="174" fontId="12" fillId="6" borderId="1" xfId="13" applyNumberFormat="1" applyFill="1" applyBorder="1" applyAlignment="1" applyProtection="1">
      <alignment horizontal="center"/>
      <protection locked="0"/>
    </xf>
    <xf numFmtId="0" fontId="2" fillId="0" borderId="5" xfId="0" applyFont="1" applyBorder="1" applyAlignment="1">
      <alignment horizontal="center"/>
    </xf>
    <xf numFmtId="0" fontId="29" fillId="0" borderId="74" xfId="0" applyFont="1" applyBorder="1" applyAlignment="1"/>
    <xf numFmtId="0" fontId="29" fillId="0" borderId="75" xfId="0" applyFont="1" applyBorder="1" applyAlignment="1"/>
    <xf numFmtId="0" fontId="2" fillId="0" borderId="6" xfId="0" applyFont="1" applyBorder="1" applyAlignment="1">
      <alignment horizontal="center"/>
    </xf>
    <xf numFmtId="0" fontId="29" fillId="0" borderId="27" xfId="0" applyFont="1" applyBorder="1" applyAlignment="1"/>
    <xf numFmtId="0" fontId="29" fillId="0" borderId="49" xfId="0" applyFont="1" applyBorder="1" applyAlignment="1"/>
    <xf numFmtId="0" fontId="29" fillId="0" borderId="74" xfId="0" applyFont="1" applyBorder="1"/>
    <xf numFmtId="0" fontId="29" fillId="0" borderId="75" xfId="0" applyFont="1" applyBorder="1"/>
    <xf numFmtId="0" fontId="4" fillId="0" borderId="0" xfId="0" applyFont="1" applyProtection="1">
      <protection locked="0"/>
    </xf>
    <xf numFmtId="0" fontId="7" fillId="0" borderId="0" xfId="0" applyFont="1" applyAlignment="1" applyProtection="1">
      <alignment vertical="center"/>
      <protection locked="0"/>
    </xf>
    <xf numFmtId="1" fontId="4" fillId="6" borderId="34"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wrapText="1"/>
      <protection locked="0"/>
    </xf>
    <xf numFmtId="0" fontId="4" fillId="6" borderId="38" xfId="0" applyNumberFormat="1" applyFont="1" applyFill="1" applyBorder="1" applyAlignment="1" applyProtection="1">
      <alignment horizontal="center" vertical="center" wrapText="1"/>
      <protection locked="0"/>
    </xf>
    <xf numFmtId="0" fontId="4" fillId="6" borderId="52"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14" fontId="4" fillId="6" borderId="1" xfId="0" applyNumberFormat="1" applyFont="1" applyFill="1" applyBorder="1" applyAlignment="1" applyProtection="1">
      <alignment horizontal="center" vertical="center" wrapText="1"/>
      <protection locked="0"/>
    </xf>
    <xf numFmtId="14" fontId="4" fillId="6" borderId="52" xfId="0" applyNumberFormat="1" applyFont="1" applyFill="1" applyBorder="1" applyAlignment="1" applyProtection="1">
      <alignment horizontal="center" vertical="center" wrapText="1"/>
      <protection locked="0"/>
    </xf>
    <xf numFmtId="1" fontId="4" fillId="6" borderId="52" xfId="0" applyNumberFormat="1" applyFont="1" applyFill="1" applyBorder="1" applyAlignment="1" applyProtection="1">
      <alignment horizontal="center" vertical="center" wrapText="1"/>
      <protection locked="0"/>
    </xf>
    <xf numFmtId="165" fontId="7" fillId="6" borderId="62" xfId="3" applyFont="1" applyFill="1" applyBorder="1" applyAlignment="1" applyProtection="1">
      <alignment horizontal="center" vertical="center" wrapText="1"/>
      <protection locked="0"/>
    </xf>
    <xf numFmtId="165" fontId="4" fillId="0" borderId="0" xfId="0" applyNumberFormat="1" applyFont="1" applyAlignment="1" applyProtection="1">
      <alignment vertical="center"/>
      <protection locked="0"/>
    </xf>
    <xf numFmtId="172" fontId="4" fillId="0" borderId="0" xfId="0" applyNumberFormat="1" applyFont="1" applyAlignment="1" applyProtection="1">
      <alignment horizontal="center" vertical="center"/>
      <protection locked="0"/>
    </xf>
    <xf numFmtId="165" fontId="4" fillId="6" borderId="1" xfId="3"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165" fontId="17" fillId="6" borderId="29" xfId="3" applyFont="1" applyFill="1" applyBorder="1" applyAlignment="1" applyProtection="1">
      <alignment horizontal="left" wrapText="1"/>
      <protection locked="0"/>
    </xf>
    <xf numFmtId="165" fontId="17" fillId="6" borderId="29" xfId="3" applyFont="1" applyFill="1" applyBorder="1" applyAlignment="1" applyProtection="1">
      <alignment horizontal="center" wrapText="1"/>
      <protection locked="0"/>
    </xf>
    <xf numFmtId="165" fontId="7" fillId="6" borderId="29" xfId="3" applyFont="1" applyFill="1" applyBorder="1" applyAlignment="1" applyProtection="1">
      <alignment wrapText="1"/>
      <protection locked="0"/>
    </xf>
    <xf numFmtId="0" fontId="7" fillId="0" borderId="0" xfId="0" applyFont="1" applyProtection="1">
      <protection locked="0"/>
    </xf>
    <xf numFmtId="165" fontId="17" fillId="6" borderId="1" xfId="3" applyFont="1" applyFill="1" applyBorder="1" applyAlignment="1" applyProtection="1">
      <alignment horizontal="left" wrapText="1"/>
      <protection locked="0"/>
    </xf>
    <xf numFmtId="165" fontId="17" fillId="6" borderId="1" xfId="3" applyFont="1" applyFill="1" applyBorder="1" applyAlignment="1" applyProtection="1">
      <alignment horizontal="center" wrapText="1"/>
      <protection locked="0"/>
    </xf>
    <xf numFmtId="165" fontId="4" fillId="6" borderId="1" xfId="3" applyFont="1" applyFill="1" applyBorder="1" applyAlignment="1" applyProtection="1">
      <alignment wrapText="1"/>
      <protection locked="0"/>
    </xf>
    <xf numFmtId="165" fontId="18" fillId="6" borderId="1" xfId="3" applyFont="1" applyFill="1" applyBorder="1" applyAlignment="1" applyProtection="1">
      <alignment horizontal="center" wrapText="1"/>
      <protection locked="0"/>
    </xf>
    <xf numFmtId="165" fontId="4" fillId="0" borderId="0" xfId="0" applyNumberFormat="1" applyFont="1" applyProtection="1">
      <protection locked="0"/>
    </xf>
    <xf numFmtId="165" fontId="17" fillId="6" borderId="62" xfId="3" applyFont="1" applyFill="1" applyBorder="1" applyAlignment="1" applyProtection="1">
      <alignment horizontal="left" wrapText="1"/>
      <protection locked="0"/>
    </xf>
    <xf numFmtId="165" fontId="18" fillId="6" borderId="62" xfId="3" applyFont="1" applyFill="1" applyBorder="1" applyAlignment="1" applyProtection="1">
      <alignment horizontal="center" wrapText="1"/>
      <protection locked="0"/>
    </xf>
    <xf numFmtId="165" fontId="4" fillId="6" borderId="62" xfId="3" applyFont="1" applyFill="1" applyBorder="1" applyAlignment="1" applyProtection="1">
      <alignment wrapText="1"/>
      <protection locked="0"/>
    </xf>
    <xf numFmtId="165" fontId="17" fillId="0" borderId="0" xfId="3" applyFont="1" applyBorder="1" applyAlignment="1" applyProtection="1">
      <alignment vertical="center"/>
      <protection locked="0"/>
    </xf>
    <xf numFmtId="10" fontId="4" fillId="0" borderId="0" xfId="1" applyNumberFormat="1" applyFont="1" applyBorder="1" applyAlignment="1" applyProtection="1">
      <alignment vertical="center"/>
      <protection locked="0"/>
    </xf>
    <xf numFmtId="165" fontId="18" fillId="0" borderId="0" xfId="3"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165" fontId="16" fillId="0" borderId="0" xfId="3" applyFont="1" applyBorder="1" applyAlignment="1" applyProtection="1">
      <alignment horizontal="left" vertical="center"/>
      <protection locked="0"/>
    </xf>
    <xf numFmtId="165" fontId="16" fillId="0" borderId="0" xfId="3" applyFont="1" applyBorder="1" applyAlignment="1" applyProtection="1">
      <alignment horizontal="center" vertical="center"/>
      <protection locked="0"/>
    </xf>
    <xf numFmtId="165" fontId="17" fillId="0" borderId="0" xfId="3" applyFont="1" applyBorder="1" applyAlignment="1" applyProtection="1">
      <alignment horizontal="left" indent="3"/>
      <protection locked="0"/>
    </xf>
    <xf numFmtId="165" fontId="17" fillId="0" borderId="0" xfId="3" applyFont="1" applyBorder="1" applyAlignment="1" applyProtection="1">
      <alignment horizontal="left" indent="1"/>
      <protection locked="0"/>
    </xf>
    <xf numFmtId="0" fontId="4" fillId="0" borderId="0" xfId="0" applyFont="1" applyBorder="1" applyProtection="1">
      <protection locked="0"/>
    </xf>
    <xf numFmtId="0" fontId="7" fillId="0" borderId="31" xfId="0" applyFont="1" applyBorder="1" applyAlignment="1" applyProtection="1">
      <alignment horizontal="left"/>
      <protection locked="0"/>
    </xf>
    <xf numFmtId="10" fontId="4" fillId="0" borderId="0" xfId="1"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165" fontId="4" fillId="0" borderId="1" xfId="0" applyNumberFormat="1" applyFont="1" applyBorder="1" applyAlignment="1" applyProtection="1">
      <alignment horizontal="center" vertical="center"/>
      <protection locked="0"/>
    </xf>
    <xf numFmtId="165" fontId="4" fillId="0" borderId="0" xfId="3" applyFont="1" applyProtection="1">
      <protection locked="0"/>
    </xf>
    <xf numFmtId="168" fontId="4" fillId="0" borderId="1" xfId="0" applyNumberFormat="1" applyFont="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4" fillId="0" borderId="0" xfId="0" applyNumberFormat="1"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165" fontId="19" fillId="8" borderId="44" xfId="3" applyFont="1" applyFill="1" applyBorder="1" applyAlignment="1" applyProtection="1">
      <alignment vertical="center"/>
      <protection locked="0"/>
    </xf>
    <xf numFmtId="10" fontId="4" fillId="0" borderId="1" xfId="1" applyNumberFormat="1" applyFont="1" applyBorder="1" applyAlignment="1" applyProtection="1">
      <alignment horizontal="center"/>
      <protection locked="0"/>
    </xf>
    <xf numFmtId="0" fontId="4" fillId="0" borderId="39" xfId="0" applyFont="1" applyBorder="1" applyProtection="1"/>
    <xf numFmtId="0" fontId="4" fillId="0" borderId="59"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Protection="1"/>
    <xf numFmtId="0" fontId="4" fillId="0" borderId="62" xfId="0" applyFont="1" applyBorder="1" applyAlignment="1" applyProtection="1">
      <alignment horizontal="center" vertical="center"/>
    </xf>
    <xf numFmtId="14" fontId="4" fillId="0" borderId="58"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56" xfId="0" applyFont="1" applyBorder="1" applyAlignment="1" applyProtection="1">
      <alignment vertical="center"/>
    </xf>
    <xf numFmtId="0" fontId="4" fillId="0" borderId="30" xfId="0" applyFont="1" applyFill="1" applyBorder="1" applyAlignment="1" applyProtection="1">
      <alignment horizontal="center" vertical="center" wrapText="1"/>
    </xf>
    <xf numFmtId="0" fontId="4" fillId="0" borderId="72" xfId="0" applyFont="1" applyFill="1" applyBorder="1" applyAlignment="1" applyProtection="1">
      <alignment horizontal="center" vertical="center" wrapText="1"/>
    </xf>
    <xf numFmtId="0" fontId="7" fillId="0" borderId="43" xfId="0" applyFont="1" applyBorder="1" applyAlignment="1" applyProtection="1">
      <alignment vertical="center"/>
    </xf>
    <xf numFmtId="0" fontId="7" fillId="0" borderId="68" xfId="0" applyFont="1" applyBorder="1" applyAlignment="1" applyProtection="1">
      <alignment horizontal="center" vertical="center"/>
    </xf>
    <xf numFmtId="165" fontId="4" fillId="0" borderId="34" xfId="0" applyNumberFormat="1" applyFont="1" applyBorder="1" applyProtection="1">
      <protection hidden="1"/>
    </xf>
    <xf numFmtId="165" fontId="7" fillId="0" borderId="28" xfId="3" applyFont="1" applyBorder="1" applyAlignment="1" applyProtection="1">
      <alignment horizontal="left" vertical="center"/>
      <protection hidden="1"/>
    </xf>
    <xf numFmtId="165" fontId="7" fillId="0" borderId="26" xfId="3" applyFont="1" applyBorder="1" applyAlignment="1" applyProtection="1">
      <alignment horizontal="left" vertical="center"/>
      <protection hidden="1"/>
    </xf>
    <xf numFmtId="165" fontId="7" fillId="0" borderId="44" xfId="3" applyFont="1" applyBorder="1" applyAlignment="1" applyProtection="1">
      <alignment horizontal="left" vertical="center"/>
      <protection hidden="1"/>
    </xf>
    <xf numFmtId="165" fontId="19" fillId="7" borderId="44" xfId="3" applyFont="1" applyFill="1" applyBorder="1" applyAlignment="1" applyProtection="1">
      <alignment horizontal="center" vertical="center"/>
      <protection hidden="1"/>
    </xf>
    <xf numFmtId="165" fontId="7" fillId="0" borderId="69" xfId="3" applyFont="1" applyBorder="1" applyAlignment="1" applyProtection="1">
      <alignment horizontal="left" vertical="center"/>
      <protection hidden="1"/>
    </xf>
    <xf numFmtId="165" fontId="4" fillId="0" borderId="38" xfId="3" applyFont="1" applyBorder="1" applyAlignment="1" applyProtection="1">
      <alignment horizontal="center" vertical="center"/>
      <protection hidden="1"/>
    </xf>
    <xf numFmtId="165" fontId="7" fillId="0" borderId="55" xfId="3" applyNumberFormat="1" applyFont="1" applyFill="1" applyBorder="1" applyAlignment="1" applyProtection="1">
      <alignment horizontal="center" vertical="center"/>
      <protection hidden="1"/>
    </xf>
    <xf numFmtId="0" fontId="23" fillId="0" borderId="0" xfId="0" applyFont="1" applyAlignment="1" applyProtection="1">
      <alignment horizontal="left" indent="1"/>
      <protection hidden="1"/>
    </xf>
    <xf numFmtId="0" fontId="7" fillId="0" borderId="0" xfId="0" applyFont="1" applyProtection="1">
      <protection hidden="1"/>
    </xf>
    <xf numFmtId="0" fontId="4" fillId="0" borderId="0" xfId="0" applyFont="1" applyProtection="1">
      <protection hidden="1"/>
    </xf>
    <xf numFmtId="165" fontId="4" fillId="0" borderId="0" xfId="0" applyNumberFormat="1" applyFont="1" applyProtection="1">
      <protection hidden="1"/>
    </xf>
    <xf numFmtId="0" fontId="4" fillId="0" borderId="0" xfId="0" applyFont="1" applyAlignment="1" applyProtection="1">
      <alignment vertical="center"/>
      <protection hidden="1"/>
    </xf>
    <xf numFmtId="14" fontId="12" fillId="0" borderId="0" xfId="13" applyNumberFormat="1" applyProtection="1">
      <protection locked="0"/>
    </xf>
    <xf numFmtId="0" fontId="12" fillId="0" borderId="0" xfId="13" applyNumberFormat="1" applyProtection="1">
      <protection locked="0"/>
    </xf>
    <xf numFmtId="0" fontId="12" fillId="0" borderId="56" xfId="13" applyBorder="1" applyAlignment="1" applyProtection="1">
      <alignment horizontal="right"/>
      <protection locked="0"/>
    </xf>
    <xf numFmtId="0" fontId="12" fillId="6" borderId="4" xfId="13" applyFill="1" applyBorder="1" applyAlignment="1" applyProtection="1">
      <alignment horizontal="center" vertical="top" wrapText="1"/>
      <protection locked="0"/>
    </xf>
    <xf numFmtId="0" fontId="12" fillId="6" borderId="53" xfId="13" applyFill="1" applyBorder="1" applyAlignment="1" applyProtection="1">
      <alignment horizontal="center" vertical="top" wrapText="1"/>
      <protection locked="0"/>
    </xf>
    <xf numFmtId="0" fontId="12" fillId="6" borderId="1" xfId="13" applyFill="1" applyBorder="1" applyAlignment="1" applyProtection="1">
      <alignment horizontal="center"/>
      <protection locked="0"/>
    </xf>
    <xf numFmtId="10" fontId="4" fillId="0" borderId="1" xfId="1" applyNumberFormat="1" applyFont="1" applyBorder="1" applyAlignment="1" applyProtection="1">
      <alignment horizontal="center" vertical="center"/>
      <protection locked="0"/>
    </xf>
    <xf numFmtId="0" fontId="4" fillId="0" borderId="16" xfId="0" applyFont="1" applyBorder="1" applyProtection="1">
      <protection locked="0"/>
    </xf>
    <xf numFmtId="0" fontId="4" fillId="0" borderId="40" xfId="0" applyFont="1" applyBorder="1" applyProtection="1">
      <protection locked="0"/>
    </xf>
    <xf numFmtId="0" fontId="7" fillId="0" borderId="32" xfId="0" applyFont="1" applyBorder="1" applyAlignment="1" applyProtection="1">
      <alignment horizontal="center"/>
      <protection locked="0"/>
    </xf>
    <xf numFmtId="165" fontId="4" fillId="0" borderId="9" xfId="0" applyNumberFormat="1" applyFont="1" applyBorder="1" applyProtection="1">
      <protection locked="0"/>
    </xf>
    <xf numFmtId="165" fontId="16" fillId="0" borderId="32" xfId="3" applyFont="1" applyBorder="1" applyAlignment="1" applyProtection="1">
      <alignment horizontal="center" vertical="center"/>
      <protection locked="0"/>
    </xf>
    <xf numFmtId="165" fontId="4" fillId="0" borderId="9" xfId="3" applyFont="1" applyBorder="1" applyProtection="1">
      <protection locked="0"/>
    </xf>
    <xf numFmtId="0" fontId="4" fillId="0" borderId="9" xfId="0" applyFont="1" applyBorder="1" applyProtection="1">
      <protection locked="0"/>
    </xf>
    <xf numFmtId="0" fontId="4" fillId="0" borderId="31" xfId="0" applyFont="1" applyBorder="1" applyProtection="1">
      <protection locked="0"/>
    </xf>
    <xf numFmtId="171" fontId="4" fillId="0" borderId="9" xfId="1" applyNumberFormat="1" applyFont="1" applyBorder="1" applyProtection="1">
      <protection locked="0"/>
    </xf>
    <xf numFmtId="0" fontId="4" fillId="0" borderId="9" xfId="0" applyFont="1" applyBorder="1" applyAlignment="1" applyProtection="1">
      <alignment vertical="center"/>
      <protection locked="0"/>
    </xf>
    <xf numFmtId="0" fontId="19" fillId="0" borderId="31" xfId="0" applyFont="1" applyBorder="1" applyProtection="1">
      <protection locked="0"/>
    </xf>
    <xf numFmtId="165" fontId="19" fillId="0" borderId="0" xfId="3" applyFont="1" applyBorder="1" applyProtection="1">
      <protection locked="0"/>
    </xf>
    <xf numFmtId="0" fontId="7" fillId="0" borderId="38" xfId="0" applyFont="1" applyBorder="1" applyAlignment="1" applyProtection="1">
      <alignment horizontal="center"/>
      <protection locked="0"/>
    </xf>
    <xf numFmtId="165" fontId="4" fillId="0" borderId="38" xfId="0" applyNumberFormat="1" applyFont="1" applyBorder="1" applyAlignment="1" applyProtection="1">
      <alignment horizontal="center"/>
      <protection locked="0"/>
    </xf>
    <xf numFmtId="0" fontId="2" fillId="0" borderId="10" xfId="0" applyFont="1" applyBorder="1" applyAlignment="1">
      <alignment horizontal="center"/>
    </xf>
    <xf numFmtId="0" fontId="29" fillId="0" borderId="1" xfId="0" applyFont="1" applyFill="1" applyBorder="1"/>
    <xf numFmtId="0" fontId="32" fillId="0" borderId="0" xfId="5" applyFont="1" applyProtection="1">
      <protection locked="0"/>
    </xf>
    <xf numFmtId="0" fontId="32" fillId="0" borderId="19" xfId="5" applyFont="1" applyBorder="1" applyProtection="1">
      <protection locked="0"/>
    </xf>
    <xf numFmtId="0" fontId="33" fillId="0" borderId="0" xfId="15" applyFont="1" applyAlignment="1" applyProtection="1">
      <alignment horizontal="center"/>
      <protection locked="0"/>
    </xf>
    <xf numFmtId="0" fontId="32" fillId="0" borderId="0" xfId="15" applyFont="1" applyAlignment="1" applyProtection="1">
      <alignment horizontal="center" vertical="center"/>
      <protection locked="0"/>
    </xf>
    <xf numFmtId="9" fontId="32" fillId="0" borderId="9" xfId="16" applyFont="1" applyFill="1" applyBorder="1" applyAlignment="1" applyProtection="1">
      <alignment horizontal="center" vertical="center"/>
      <protection locked="0"/>
    </xf>
    <xf numFmtId="0" fontId="22" fillId="0" borderId="0" xfId="15" applyFont="1" applyAlignment="1" applyProtection="1">
      <alignment horizontal="center" vertical="center"/>
      <protection locked="0"/>
    </xf>
    <xf numFmtId="0" fontId="34" fillId="0" borderId="0" xfId="15" applyFont="1" applyAlignment="1" applyProtection="1">
      <alignment horizontal="center" vertical="center"/>
      <protection locked="0"/>
    </xf>
    <xf numFmtId="0" fontId="35" fillId="0" borderId="0" xfId="15" applyFont="1" applyAlignment="1" applyProtection="1">
      <alignment horizontal="center" vertical="center"/>
      <protection locked="0"/>
    </xf>
    <xf numFmtId="0" fontId="32" fillId="0" borderId="39" xfId="15" applyFont="1" applyBorder="1" applyAlignment="1" applyProtection="1">
      <alignment horizontal="center" vertical="center"/>
      <protection locked="0"/>
    </xf>
    <xf numFmtId="9" fontId="32" fillId="0" borderId="40" xfId="16" applyFont="1" applyFill="1" applyBorder="1" applyAlignment="1" applyProtection="1">
      <alignment horizontal="center" vertical="center"/>
      <protection locked="0"/>
    </xf>
    <xf numFmtId="0" fontId="32" fillId="0" borderId="31" xfId="15" applyFont="1" applyBorder="1" applyAlignment="1" applyProtection="1">
      <alignment horizontal="center" vertical="center"/>
      <protection locked="0"/>
    </xf>
    <xf numFmtId="0" fontId="32" fillId="0" borderId="61" xfId="15" applyFont="1" applyBorder="1" applyAlignment="1" applyProtection="1">
      <alignment horizontal="center" vertical="center"/>
      <protection locked="0"/>
    </xf>
    <xf numFmtId="9" fontId="32" fillId="0" borderId="45" xfId="16" applyFont="1" applyFill="1" applyBorder="1" applyAlignment="1" applyProtection="1">
      <alignment horizontal="center" vertical="center"/>
      <protection locked="0"/>
    </xf>
    <xf numFmtId="0" fontId="30" fillId="9" borderId="71" xfId="14" applyFont="1" applyFill="1" applyBorder="1" applyAlignment="1" applyProtection="1">
      <alignment horizontal="center" vertical="center"/>
    </xf>
    <xf numFmtId="0" fontId="30" fillId="9" borderId="59" xfId="14" applyFont="1" applyFill="1" applyBorder="1" applyAlignment="1" applyProtection="1">
      <alignment horizontal="center" vertical="center"/>
    </xf>
    <xf numFmtId="0" fontId="30" fillId="9" borderId="60" xfId="14" applyFont="1" applyFill="1" applyBorder="1" applyAlignment="1" applyProtection="1">
      <alignment horizontal="center" vertical="center"/>
    </xf>
    <xf numFmtId="9" fontId="22" fillId="9" borderId="1" xfId="14" applyNumberFormat="1" applyFont="1" applyFill="1" applyBorder="1" applyAlignment="1" applyProtection="1">
      <alignment horizontal="center" vertical="center" wrapText="1"/>
    </xf>
    <xf numFmtId="9" fontId="22" fillId="9" borderId="52" xfId="14" applyNumberFormat="1" applyFont="1" applyFill="1" applyBorder="1" applyAlignment="1" applyProtection="1">
      <alignment horizontal="center" vertical="center" wrapText="1"/>
    </xf>
    <xf numFmtId="9" fontId="22" fillId="9" borderId="62" xfId="14" applyNumberFormat="1" applyFont="1" applyFill="1" applyBorder="1" applyAlignment="1" applyProtection="1">
      <alignment horizontal="center" vertical="center" wrapText="1"/>
    </xf>
    <xf numFmtId="0" fontId="31" fillId="0" borderId="0" xfId="14" applyFont="1" applyAlignment="1" applyProtection="1">
      <alignment horizontal="center" vertical="center"/>
    </xf>
    <xf numFmtId="0" fontId="30" fillId="9" borderId="43" xfId="14" applyFont="1" applyFill="1" applyBorder="1" applyAlignment="1" applyProtection="1">
      <alignment horizontal="center" vertical="center"/>
    </xf>
    <xf numFmtId="0" fontId="30" fillId="0" borderId="44" xfId="14" applyFont="1" applyBorder="1" applyAlignment="1" applyProtection="1">
      <alignment horizontal="center" vertical="center"/>
    </xf>
    <xf numFmtId="0" fontId="12" fillId="0" borderId="0" xfId="5" applyFont="1" applyProtection="1">
      <protection locked="0"/>
    </xf>
    <xf numFmtId="14" fontId="32" fillId="6" borderId="73" xfId="5" applyNumberFormat="1" applyFont="1" applyFill="1" applyBorder="1" applyAlignment="1" applyProtection="1">
      <alignment vertical="center"/>
      <protection locked="0"/>
    </xf>
    <xf numFmtId="0" fontId="7" fillId="0" borderId="38"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11" fillId="0" borderId="0" xfId="4" applyAlignment="1" applyProtection="1">
      <protection locked="0"/>
    </xf>
    <xf numFmtId="0" fontId="12" fillId="0" borderId="20" xfId="13" applyFill="1" applyBorder="1" applyAlignment="1" applyProtection="1">
      <alignment horizontal="justify" vertical="top" wrapText="1"/>
      <protection locked="0"/>
    </xf>
    <xf numFmtId="0" fontId="12" fillId="0" borderId="0" xfId="13" applyFill="1" applyProtection="1">
      <protection locked="0"/>
    </xf>
    <xf numFmtId="0" fontId="12" fillId="0" borderId="0" xfId="13" applyProtection="1"/>
    <xf numFmtId="175" fontId="12" fillId="0" borderId="5" xfId="13" applyNumberFormat="1" applyBorder="1" applyAlignment="1" applyProtection="1">
      <alignment horizontal="right" vertical="top" wrapText="1"/>
    </xf>
    <xf numFmtId="175" fontId="12" fillId="0" borderId="45" xfId="13" applyNumberFormat="1" applyBorder="1" applyAlignment="1" applyProtection="1">
      <alignment horizontal="right" vertical="top" wrapText="1"/>
    </xf>
    <xf numFmtId="0" fontId="26" fillId="0" borderId="43" xfId="13" applyFont="1" applyBorder="1" applyAlignment="1" applyProtection="1">
      <alignment horizontal="center" vertical="center" wrapText="1"/>
    </xf>
    <xf numFmtId="0" fontId="26" fillId="0" borderId="69" xfId="13" applyFont="1" applyBorder="1" applyAlignment="1" applyProtection="1">
      <alignment horizontal="center" vertical="center" wrapText="1"/>
    </xf>
    <xf numFmtId="0" fontId="26" fillId="0" borderId="44" xfId="13" applyFont="1" applyBorder="1" applyAlignment="1" applyProtection="1">
      <alignment horizontal="center" vertical="center" wrapText="1"/>
    </xf>
    <xf numFmtId="175" fontId="12" fillId="0" borderId="34" xfId="13" applyNumberFormat="1" applyBorder="1" applyProtection="1"/>
    <xf numFmtId="175" fontId="12" fillId="0" borderId="21" xfId="13" applyNumberFormat="1" applyBorder="1" applyProtection="1"/>
    <xf numFmtId="0" fontId="26" fillId="0" borderId="46" xfId="13" applyFont="1" applyBorder="1" applyAlignment="1" applyProtection="1">
      <alignment horizontal="center" vertical="center" wrapText="1"/>
    </xf>
    <xf numFmtId="0" fontId="26" fillId="0" borderId="8" xfId="13" applyFont="1" applyBorder="1" applyAlignment="1" applyProtection="1">
      <alignment horizontal="center" vertical="center" wrapText="1"/>
    </xf>
    <xf numFmtId="175" fontId="12" fillId="0" borderId="29" xfId="13" applyNumberFormat="1" applyBorder="1" applyProtection="1"/>
    <xf numFmtId="175" fontId="12" fillId="0" borderId="1" xfId="13" applyNumberFormat="1" applyBorder="1" applyProtection="1"/>
    <xf numFmtId="175" fontId="12" fillId="0" borderId="38" xfId="13" applyNumberFormat="1" applyBorder="1" applyProtection="1"/>
    <xf numFmtId="175" fontId="12" fillId="0" borderId="63" xfId="13" applyNumberFormat="1" applyBorder="1" applyProtection="1"/>
    <xf numFmtId="0" fontId="26" fillId="0" borderId="44" xfId="13" applyFont="1" applyBorder="1" applyAlignment="1" applyProtection="1">
      <alignment horizontal="center" vertical="center"/>
    </xf>
    <xf numFmtId="0" fontId="26" fillId="0" borderId="70" xfId="13" applyFont="1" applyBorder="1" applyAlignment="1" applyProtection="1">
      <alignment horizontal="center" vertical="top" wrapText="1"/>
    </xf>
    <xf numFmtId="0" fontId="26" fillId="0" borderId="69" xfId="13" applyFont="1" applyBorder="1" applyAlignment="1" applyProtection="1">
      <alignment horizontal="center" wrapText="1"/>
    </xf>
    <xf numFmtId="0" fontId="26" fillId="0" borderId="44" xfId="13" applyFont="1" applyBorder="1" applyProtection="1"/>
    <xf numFmtId="0" fontId="26" fillId="0" borderId="1" xfId="13" applyFont="1" applyBorder="1" applyAlignment="1" applyProtection="1">
      <alignment horizontal="center" vertical="center" wrapText="1"/>
    </xf>
    <xf numFmtId="0" fontId="26" fillId="0" borderId="56" xfId="13" applyFont="1" applyBorder="1" applyAlignment="1" applyProtection="1">
      <alignment horizontal="right"/>
    </xf>
    <xf numFmtId="0" fontId="26" fillId="0" borderId="57" xfId="13" applyFont="1" applyBorder="1" applyAlignment="1" applyProtection="1">
      <alignment horizontal="right"/>
    </xf>
    <xf numFmtId="0" fontId="26" fillId="0" borderId="73" xfId="13" applyFont="1" applyBorder="1" applyAlignment="1" applyProtection="1">
      <alignment horizontal="right"/>
    </xf>
    <xf numFmtId="0" fontId="12" fillId="0" borderId="56" xfId="13" applyBorder="1" applyAlignment="1" applyProtection="1">
      <alignment horizontal="right"/>
    </xf>
    <xf numFmtId="0" fontId="12" fillId="0" borderId="57" xfId="13" applyBorder="1" applyAlignment="1" applyProtection="1">
      <alignment horizontal="right"/>
    </xf>
    <xf numFmtId="0" fontId="12" fillId="0" borderId="73" xfId="13" applyBorder="1" applyAlignment="1" applyProtection="1">
      <alignment horizontal="right"/>
    </xf>
    <xf numFmtId="175" fontId="12" fillId="0" borderId="29" xfId="13" applyNumberFormat="1" applyFill="1" applyBorder="1" applyProtection="1"/>
    <xf numFmtId="175" fontId="26" fillId="6" borderId="44" xfId="13" applyNumberFormat="1" applyFont="1" applyFill="1" applyBorder="1" applyProtection="1"/>
    <xf numFmtId="0" fontId="12" fillId="0" borderId="1" xfId="13" applyBorder="1" applyProtection="1"/>
    <xf numFmtId="0" fontId="7" fillId="0" borderId="57" xfId="0" applyFont="1" applyBorder="1" applyAlignment="1" applyProtection="1">
      <alignment vertical="center"/>
    </xf>
    <xf numFmtId="0" fontId="7" fillId="0" borderId="22" xfId="0" applyFont="1" applyBorder="1" applyAlignment="1" applyProtection="1">
      <alignment horizontal="center" vertical="center"/>
    </xf>
    <xf numFmtId="0" fontId="4" fillId="0" borderId="65"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165" fontId="7" fillId="6" borderId="59" xfId="3"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xf>
    <xf numFmtId="165" fontId="7" fillId="0" borderId="1" xfId="0" applyNumberFormat="1" applyFont="1" applyBorder="1" applyAlignment="1" applyProtection="1">
      <alignment horizontal="center"/>
      <protection locked="0"/>
    </xf>
    <xf numFmtId="0" fontId="38" fillId="0" borderId="52" xfId="5" applyFont="1" applyBorder="1"/>
    <xf numFmtId="0" fontId="38" fillId="12" borderId="8" xfId="5" applyFont="1" applyFill="1" applyBorder="1" applyAlignment="1">
      <alignment horizontal="center" vertical="center"/>
    </xf>
    <xf numFmtId="0" fontId="38" fillId="12" borderId="5" xfId="5" applyFont="1" applyFill="1" applyBorder="1" applyAlignment="1">
      <alignment horizontal="center" vertical="center"/>
    </xf>
    <xf numFmtId="0" fontId="39" fillId="0" borderId="0" xfId="6" applyFont="1" applyAlignment="1" applyProtection="1"/>
    <xf numFmtId="0" fontId="29" fillId="0" borderId="0" xfId="5" applyFont="1"/>
    <xf numFmtId="0" fontId="29" fillId="13" borderId="10" xfId="5" applyFont="1" applyFill="1" applyBorder="1" applyAlignment="1">
      <alignment vertical="top" wrapText="1"/>
    </xf>
    <xf numFmtId="0" fontId="29" fillId="0" borderId="45" xfId="5" applyFont="1" applyBorder="1" applyAlignment="1">
      <alignment horizontal="justify" vertical="center"/>
    </xf>
    <xf numFmtId="0" fontId="40" fillId="14" borderId="11" xfId="5" applyFont="1" applyFill="1" applyBorder="1" applyAlignment="1">
      <alignment horizontal="center" vertical="center"/>
    </xf>
    <xf numFmtId="0" fontId="41" fillId="13" borderId="13" xfId="5" applyFont="1" applyFill="1" applyBorder="1" applyAlignment="1">
      <alignment vertical="top" wrapText="1"/>
    </xf>
    <xf numFmtId="0" fontId="29" fillId="0" borderId="10" xfId="5" applyFont="1" applyBorder="1" applyAlignment="1">
      <alignment vertical="top"/>
    </xf>
    <xf numFmtId="0" fontId="41" fillId="13" borderId="13" xfId="5" applyFont="1" applyFill="1" applyBorder="1" applyAlignment="1">
      <alignment vertical="top"/>
    </xf>
    <xf numFmtId="0" fontId="41" fillId="0" borderId="13" xfId="5" applyFont="1" applyBorder="1" applyAlignment="1">
      <alignment vertical="top"/>
    </xf>
    <xf numFmtId="0" fontId="29" fillId="0" borderId="10" xfId="5" applyFont="1" applyBorder="1" applyAlignment="1">
      <alignment vertical="top" wrapText="1"/>
    </xf>
    <xf numFmtId="0" fontId="41" fillId="13" borderId="11" xfId="5" applyFont="1" applyFill="1" applyBorder="1" applyAlignment="1">
      <alignment vertical="top"/>
    </xf>
    <xf numFmtId="0" fontId="29" fillId="0" borderId="45" xfId="5" applyFont="1" applyBorder="1" applyAlignment="1">
      <alignment vertical="center"/>
    </xf>
    <xf numFmtId="0" fontId="41" fillId="13" borderId="11" xfId="5" applyFont="1" applyFill="1" applyBorder="1" applyAlignment="1">
      <alignment vertical="top" wrapText="1"/>
    </xf>
    <xf numFmtId="0" fontId="29" fillId="0" borderId="45" xfId="6" applyFont="1" applyBorder="1" applyAlignment="1" applyProtection="1">
      <alignment horizontal="justify" vertical="center"/>
    </xf>
    <xf numFmtId="0" fontId="29" fillId="0" borderId="10" xfId="5" applyFont="1" applyBorder="1" applyAlignment="1">
      <alignment vertical="center"/>
    </xf>
    <xf numFmtId="0" fontId="41" fillId="13" borderId="13" xfId="5" applyFont="1" applyFill="1" applyBorder="1" applyAlignment="1">
      <alignment vertical="center"/>
    </xf>
    <xf numFmtId="0" fontId="29" fillId="13" borderId="10" xfId="5" applyFont="1" applyFill="1" applyBorder="1" applyAlignment="1">
      <alignment vertical="top"/>
    </xf>
    <xf numFmtId="0" fontId="42" fillId="12" borderId="5" xfId="5" applyFont="1" applyFill="1" applyBorder="1" applyAlignment="1">
      <alignment horizontal="center" vertical="center" wrapText="1"/>
    </xf>
    <xf numFmtId="0" fontId="42" fillId="12" borderId="8" xfId="5" applyFont="1" applyFill="1" applyBorder="1" applyAlignment="1">
      <alignment horizontal="center" vertical="center"/>
    </xf>
    <xf numFmtId="0" fontId="42" fillId="12" borderId="8" xfId="5" applyFont="1" applyFill="1" applyBorder="1" applyAlignment="1">
      <alignment horizontal="center" vertical="center" wrapText="1"/>
    </xf>
    <xf numFmtId="0" fontId="43" fillId="0" borderId="45" xfId="5" applyFont="1" applyBorder="1" applyAlignment="1">
      <alignment vertical="center"/>
    </xf>
    <xf numFmtId="0" fontId="43" fillId="12" borderId="45" xfId="5" applyFont="1" applyFill="1" applyBorder="1" applyAlignment="1">
      <alignment vertical="center" wrapText="1"/>
    </xf>
    <xf numFmtId="0" fontId="43" fillId="13" borderId="13" xfId="5" applyFont="1" applyFill="1" applyBorder="1" applyAlignment="1">
      <alignment vertical="center" wrapText="1"/>
    </xf>
    <xf numFmtId="0" fontId="43" fillId="13" borderId="11" xfId="5" applyFont="1" applyFill="1" applyBorder="1" applyAlignment="1">
      <alignment vertical="center" wrapText="1"/>
    </xf>
    <xf numFmtId="0" fontId="29" fillId="13" borderId="13" xfId="5" applyFont="1" applyFill="1" applyBorder="1" applyAlignment="1">
      <alignment vertical="center" wrapText="1"/>
    </xf>
    <xf numFmtId="0" fontId="29" fillId="13" borderId="11" xfId="5" applyFont="1" applyFill="1" applyBorder="1" applyAlignment="1">
      <alignment vertical="center" wrapText="1"/>
    </xf>
    <xf numFmtId="0" fontId="29" fillId="0" borderId="0" xfId="5" applyFont="1" applyAlignment="1">
      <alignment vertical="center" wrapText="1"/>
    </xf>
    <xf numFmtId="0" fontId="43" fillId="0" borderId="0" xfId="5" applyFont="1" applyAlignment="1">
      <alignment vertical="center"/>
    </xf>
    <xf numFmtId="0" fontId="43" fillId="0" borderId="0" xfId="5" applyFont="1" applyAlignment="1">
      <alignment vertical="center" wrapText="1"/>
    </xf>
    <xf numFmtId="0" fontId="38" fillId="12" borderId="8" xfId="5" applyFont="1" applyFill="1" applyBorder="1" applyAlignment="1">
      <alignment horizontal="center" vertical="center" wrapText="1"/>
    </xf>
    <xf numFmtId="0" fontId="43" fillId="0" borderId="45" xfId="5" applyFont="1" applyBorder="1" applyAlignment="1">
      <alignment horizontal="center" vertical="center" wrapText="1"/>
    </xf>
    <xf numFmtId="0" fontId="43" fillId="7" borderId="45" xfId="5" applyFont="1" applyFill="1" applyBorder="1" applyAlignment="1">
      <alignment vertical="center" wrapText="1"/>
    </xf>
    <xf numFmtId="0" fontId="29" fillId="0" borderId="45" xfId="5" applyFont="1" applyBorder="1" applyAlignment="1">
      <alignment horizontal="center" vertical="center" wrapText="1"/>
    </xf>
    <xf numFmtId="0" fontId="44" fillId="0" borderId="0" xfId="5" applyFont="1"/>
    <xf numFmtId="0" fontId="38" fillId="0" borderId="0" xfId="5" applyFont="1"/>
    <xf numFmtId="0" fontId="29" fillId="13" borderId="0" xfId="5" applyFont="1" applyFill="1"/>
    <xf numFmtId="0" fontId="32" fillId="0" borderId="0" xfId="5" applyFont="1" applyFill="1" applyProtection="1">
      <protection locked="0"/>
    </xf>
    <xf numFmtId="165" fontId="12" fillId="0" borderId="33" xfId="3" applyNumberFormat="1" applyFont="1" applyBorder="1" applyAlignment="1">
      <alignment horizontal="left" indent="4"/>
    </xf>
    <xf numFmtId="165" fontId="25" fillId="0" borderId="28" xfId="3" applyNumberFormat="1" applyFont="1" applyBorder="1" applyAlignment="1" applyProtection="1">
      <alignment horizontal="right"/>
    </xf>
    <xf numFmtId="165" fontId="12" fillId="0" borderId="19" xfId="3" applyNumberFormat="1" applyFont="1" applyBorder="1" applyAlignment="1">
      <alignment horizontal="left" indent="4"/>
    </xf>
    <xf numFmtId="165" fontId="25" fillId="0" borderId="28" xfId="3" applyNumberFormat="1" applyFont="1" applyBorder="1" applyAlignment="1" applyProtection="1">
      <alignment horizontal="right" vertical="center"/>
    </xf>
    <xf numFmtId="165" fontId="12" fillId="0" borderId="30" xfId="3" applyNumberFormat="1" applyFont="1" applyBorder="1" applyAlignment="1">
      <alignment horizontal="left" indent="4"/>
    </xf>
    <xf numFmtId="165" fontId="12" fillId="0" borderId="23" xfId="3" applyNumberFormat="1" applyFont="1" applyBorder="1" applyAlignment="1">
      <alignment horizontal="left" indent="4"/>
    </xf>
    <xf numFmtId="165" fontId="25" fillId="0" borderId="23" xfId="3" applyNumberFormat="1" applyFont="1" applyBorder="1" applyAlignment="1" applyProtection="1">
      <alignment horizontal="right"/>
    </xf>
    <xf numFmtId="176" fontId="25" fillId="10" borderId="68" xfId="7" applyNumberFormat="1" applyFont="1" applyFill="1" applyBorder="1" applyAlignment="1" applyProtection="1">
      <alignment horizontal="right" vertical="center"/>
    </xf>
    <xf numFmtId="165" fontId="25" fillId="0" borderId="23" xfId="3" applyNumberFormat="1" applyFont="1" applyBorder="1" applyAlignment="1" applyProtection="1">
      <alignment horizontal="right" vertical="center"/>
    </xf>
    <xf numFmtId="14" fontId="32" fillId="6" borderId="57" xfId="5" applyNumberFormat="1" applyFont="1" applyFill="1" applyBorder="1" applyAlignment="1" applyProtection="1">
      <alignment horizontal="center" vertical="center"/>
      <protection locked="0"/>
    </xf>
    <xf numFmtId="165" fontId="12" fillId="0" borderId="69" xfId="3" applyFont="1" applyFill="1" applyBorder="1" applyAlignment="1" applyProtection="1">
      <alignment horizontal="right" indent="1"/>
    </xf>
    <xf numFmtId="165" fontId="12" fillId="0" borderId="59" xfId="3" applyFont="1" applyFill="1" applyBorder="1" applyAlignment="1" applyProtection="1">
      <alignment horizontal="right"/>
    </xf>
    <xf numFmtId="165" fontId="12" fillId="0" borderId="29" xfId="3" applyFont="1" applyFill="1" applyBorder="1" applyAlignment="1" applyProtection="1">
      <alignment horizontal="right"/>
    </xf>
    <xf numFmtId="165" fontId="12" fillId="0" borderId="68" xfId="3" applyFont="1" applyFill="1" applyBorder="1" applyAlignment="1" applyProtection="1">
      <alignment horizontal="right"/>
    </xf>
    <xf numFmtId="176" fontId="26" fillId="10" borderId="68" xfId="7" applyNumberFormat="1" applyFont="1" applyFill="1" applyBorder="1" applyAlignment="1" applyProtection="1">
      <alignment horizontal="right" vertical="center"/>
    </xf>
    <xf numFmtId="176" fontId="26" fillId="10" borderId="69" xfId="7" applyNumberFormat="1" applyFont="1" applyFill="1" applyBorder="1" applyAlignment="1" applyProtection="1">
      <alignment horizontal="right" vertical="center"/>
    </xf>
    <xf numFmtId="176" fontId="26" fillId="10" borderId="28" xfId="7" applyNumberFormat="1" applyFont="1" applyFill="1" applyBorder="1" applyAlignment="1" applyProtection="1">
      <alignment horizontal="right" vertical="center"/>
    </xf>
    <xf numFmtId="165" fontId="26" fillId="0" borderId="23" xfId="3" applyNumberFormat="1" applyFont="1" applyBorder="1" applyAlignment="1" applyProtection="1">
      <alignment horizontal="right" vertical="center"/>
    </xf>
    <xf numFmtId="165" fontId="25" fillId="0" borderId="7" xfId="3" applyNumberFormat="1" applyFont="1" applyFill="1" applyBorder="1" applyAlignment="1" applyProtection="1">
      <alignment horizontal="right" vertical="center"/>
    </xf>
    <xf numFmtId="165" fontId="25" fillId="6" borderId="69" xfId="10" applyNumberFormat="1" applyFont="1" applyFill="1" applyBorder="1" applyAlignment="1" applyProtection="1">
      <alignment vertical="center"/>
      <protection locked="0"/>
    </xf>
    <xf numFmtId="165" fontId="12" fillId="0" borderId="69" xfId="3" applyFont="1" applyFill="1" applyBorder="1" applyAlignment="1" applyProtection="1">
      <alignment horizontal="right" vertical="center"/>
    </xf>
    <xf numFmtId="0" fontId="32" fillId="0" borderId="0" xfId="5" applyFont="1" applyAlignment="1" applyProtection="1">
      <alignment vertical="center"/>
      <protection locked="0"/>
    </xf>
    <xf numFmtId="165" fontId="25" fillId="0" borderId="69" xfId="3" applyFont="1" applyFill="1" applyBorder="1" applyAlignment="1" applyProtection="1">
      <alignment horizontal="right" vertical="center"/>
    </xf>
    <xf numFmtId="0" fontId="38" fillId="0" borderId="0" xfId="5" applyFont="1" applyAlignment="1">
      <alignment horizontal="center"/>
    </xf>
    <xf numFmtId="0" fontId="29" fillId="0" borderId="0" xfId="5" applyFont="1" applyAlignment="1">
      <alignment horizontal="center"/>
    </xf>
    <xf numFmtId="0" fontId="29" fillId="0" borderId="0" xfId="5" applyFont="1" applyAlignment="1">
      <alignment horizontal="left"/>
    </xf>
    <xf numFmtId="170" fontId="4" fillId="0" borderId="0" xfId="1" applyNumberFormat="1" applyFont="1" applyAlignment="1" applyProtection="1">
      <alignment vertical="center"/>
      <protection locked="0"/>
    </xf>
    <xf numFmtId="0" fontId="4" fillId="0" borderId="0" xfId="0" applyFont="1" applyAlignment="1" applyProtection="1">
      <alignment horizontal="center" vertical="center" wrapText="1"/>
      <protection locked="0"/>
    </xf>
    <xf numFmtId="165" fontId="7" fillId="0" borderId="30" xfId="3" applyNumberFormat="1" applyFont="1" applyFill="1" applyBorder="1" applyAlignment="1" applyProtection="1">
      <alignment horizontal="center" vertical="center"/>
      <protection hidden="1"/>
    </xf>
    <xf numFmtId="165" fontId="7" fillId="0" borderId="72" xfId="3" applyFont="1" applyFill="1" applyBorder="1" applyAlignment="1" applyProtection="1">
      <alignment horizontal="center" vertical="center"/>
      <protection hidden="1"/>
    </xf>
    <xf numFmtId="168" fontId="0" fillId="0" borderId="0" xfId="1" applyNumberFormat="1" applyFont="1"/>
    <xf numFmtId="0" fontId="4" fillId="0" borderId="61" xfId="0" applyFont="1" applyBorder="1" applyAlignment="1" applyProtection="1">
      <alignment vertical="center"/>
    </xf>
    <xf numFmtId="179" fontId="4" fillId="0" borderId="0" xfId="1" applyNumberFormat="1" applyFont="1" applyAlignment="1" applyProtection="1">
      <alignment horizontal="center" vertical="center"/>
      <protection locked="0"/>
    </xf>
    <xf numFmtId="0" fontId="0" fillId="0" borderId="31" xfId="0" applyBorder="1"/>
    <xf numFmtId="0" fontId="0" fillId="0" borderId="0" xfId="0" applyBorder="1"/>
    <xf numFmtId="0" fontId="0" fillId="0" borderId="9" xfId="0" applyBorder="1"/>
    <xf numFmtId="0" fontId="4" fillId="0" borderId="9" xfId="0" applyFont="1" applyBorder="1"/>
    <xf numFmtId="168" fontId="4" fillId="0" borderId="62" xfId="0" applyNumberFormat="1" applyFont="1" applyBorder="1" applyAlignment="1" applyProtection="1">
      <alignment horizontal="center" vertical="center"/>
      <protection locked="0"/>
    </xf>
    <xf numFmtId="0" fontId="4" fillId="0" borderId="45" xfId="0" applyFont="1" applyBorder="1"/>
    <xf numFmtId="10" fontId="7" fillId="0" borderId="1" xfId="1" applyNumberFormat="1" applyFont="1" applyBorder="1" applyAlignment="1" applyProtection="1">
      <alignment horizontal="center"/>
      <protection locked="0"/>
    </xf>
    <xf numFmtId="0" fontId="29" fillId="0" borderId="27" xfId="0" applyFont="1" applyBorder="1"/>
    <xf numFmtId="0" fontId="29" fillId="0" borderId="49" xfId="0" applyFont="1" applyBorder="1"/>
    <xf numFmtId="0" fontId="29" fillId="0" borderId="56" xfId="0" applyFont="1" applyBorder="1"/>
    <xf numFmtId="165" fontId="7" fillId="0" borderId="38" xfId="0" applyNumberFormat="1" applyFont="1" applyBorder="1" applyAlignment="1" applyProtection="1">
      <alignment horizontal="center"/>
      <protection locked="0"/>
    </xf>
    <xf numFmtId="0" fontId="4" fillId="0" borderId="0" xfId="0" applyFont="1" applyFill="1" applyBorder="1" applyAlignment="1" applyProtection="1">
      <alignment vertical="center" wrapText="1"/>
      <protection locked="0"/>
    </xf>
    <xf numFmtId="0" fontId="19" fillId="0" borderId="0" xfId="15" applyFont="1"/>
    <xf numFmtId="0" fontId="34" fillId="0" borderId="0" xfId="15" applyFont="1"/>
    <xf numFmtId="49" fontId="19" fillId="0" borderId="6" xfId="15" applyNumberFormat="1" applyFont="1" applyBorder="1" applyAlignment="1">
      <alignment horizontal="center" vertical="center" wrapText="1"/>
    </xf>
    <xf numFmtId="49" fontId="22" fillId="0" borderId="8" xfId="15" applyNumberFormat="1" applyFont="1" applyBorder="1" applyAlignment="1">
      <alignment horizontal="center" vertical="center" wrapText="1"/>
    </xf>
    <xf numFmtId="49" fontId="19" fillId="0" borderId="6" xfId="15" applyNumberFormat="1" applyFont="1" applyBorder="1" applyAlignment="1">
      <alignment horizontal="center" wrapText="1"/>
    </xf>
    <xf numFmtId="49" fontId="19" fillId="0" borderId="7" xfId="15" applyNumberFormat="1" applyFont="1" applyBorder="1" applyAlignment="1">
      <alignment horizontal="center" wrapText="1"/>
    </xf>
    <xf numFmtId="49" fontId="22" fillId="0" borderId="8" xfId="15" applyNumberFormat="1" applyFont="1" applyBorder="1" applyAlignment="1">
      <alignment horizontal="center" wrapText="1"/>
    </xf>
    <xf numFmtId="0" fontId="22" fillId="0" borderId="0" xfId="15" applyFont="1"/>
    <xf numFmtId="49" fontId="22" fillId="0" borderId="31" xfId="15" applyNumberFormat="1" applyFont="1" applyBorder="1" applyAlignment="1">
      <alignment horizontal="center" vertical="center"/>
    </xf>
    <xf numFmtId="1" fontId="22" fillId="0" borderId="9" xfId="15" applyNumberFormat="1" applyFont="1" applyBorder="1" applyAlignment="1">
      <alignment horizontal="center" vertical="center"/>
    </xf>
    <xf numFmtId="49" fontId="22" fillId="0" borderId="31" xfId="15" applyNumberFormat="1" applyFont="1" applyBorder="1" applyAlignment="1">
      <alignment horizontal="center" wrapText="1"/>
    </xf>
    <xf numFmtId="49" fontId="22" fillId="0" borderId="0" xfId="15" applyNumberFormat="1" applyFont="1" applyAlignment="1">
      <alignment horizontal="center" wrapText="1"/>
    </xf>
    <xf numFmtId="1" fontId="22" fillId="0" borderId="9" xfId="15" applyNumberFormat="1" applyFont="1" applyBorder="1" applyAlignment="1">
      <alignment horizontal="center" wrapText="1"/>
    </xf>
    <xf numFmtId="0" fontId="22" fillId="0" borderId="0" xfId="15" applyFont="1" applyAlignment="1">
      <alignment horizontal="center"/>
    </xf>
    <xf numFmtId="49" fontId="22" fillId="0" borderId="61" xfId="15" applyNumberFormat="1" applyFont="1" applyBorder="1" applyAlignment="1">
      <alignment horizontal="center" wrapText="1"/>
    </xf>
    <xf numFmtId="49" fontId="22" fillId="0" borderId="24" xfId="15" applyNumberFormat="1" applyFont="1" applyBorder="1" applyAlignment="1">
      <alignment horizontal="center" wrapText="1"/>
    </xf>
    <xf numFmtId="1" fontId="22" fillId="0" borderId="45" xfId="15" applyNumberFormat="1" applyFont="1" applyBorder="1" applyAlignment="1">
      <alignment horizontal="center" wrapText="1"/>
    </xf>
    <xf numFmtId="49" fontId="22" fillId="0" borderId="61" xfId="15" applyNumberFormat="1" applyFont="1" applyBorder="1" applyAlignment="1">
      <alignment horizontal="center" vertical="center"/>
    </xf>
    <xf numFmtId="1" fontId="22" fillId="0" borderId="45" xfId="15" applyNumberFormat="1" applyFont="1" applyBorder="1" applyAlignment="1">
      <alignment horizontal="center" vertical="center"/>
    </xf>
    <xf numFmtId="49" fontId="22" fillId="0" borderId="0" xfId="15" applyNumberFormat="1" applyFont="1" applyAlignment="1">
      <alignment horizontal="center"/>
    </xf>
    <xf numFmtId="9" fontId="22" fillId="0" borderId="0" xfId="15" applyNumberFormat="1" applyFont="1"/>
    <xf numFmtId="49" fontId="22" fillId="0" borderId="6" xfId="15" applyNumberFormat="1" applyFont="1" applyBorder="1" applyAlignment="1">
      <alignment horizontal="center" vertical="center"/>
    </xf>
    <xf numFmtId="49" fontId="22" fillId="0" borderId="7" xfId="15" applyNumberFormat="1" applyFont="1" applyBorder="1" applyAlignment="1">
      <alignment horizontal="center" vertical="center" wrapText="1"/>
    </xf>
    <xf numFmtId="49" fontId="22" fillId="0" borderId="5" xfId="15" applyNumberFormat="1" applyFont="1" applyBorder="1" applyAlignment="1">
      <alignment horizontal="center" vertical="center" wrapText="1"/>
    </xf>
    <xf numFmtId="0" fontId="32" fillId="0" borderId="0" xfId="15" applyFont="1"/>
    <xf numFmtId="49" fontId="22" fillId="0" borderId="31" xfId="15" applyNumberFormat="1" applyFont="1" applyBorder="1"/>
    <xf numFmtId="0" fontId="22" fillId="0" borderId="16" xfId="15" applyFont="1" applyBorder="1" applyAlignment="1">
      <alignment horizontal="center" vertical="center"/>
    </xf>
    <xf numFmtId="0" fontId="22" fillId="0" borderId="0" xfId="15" applyFont="1" applyBorder="1" applyAlignment="1">
      <alignment horizontal="center" vertical="center"/>
    </xf>
    <xf numFmtId="0" fontId="22" fillId="0" borderId="31" xfId="15" applyFont="1" applyBorder="1"/>
    <xf numFmtId="49" fontId="22" fillId="0" borderId="61" xfId="15" applyNumberFormat="1" applyFont="1" applyBorder="1"/>
    <xf numFmtId="0" fontId="22" fillId="0" borderId="24" xfId="15" applyFont="1" applyBorder="1" applyAlignment="1">
      <alignment horizontal="center" vertical="center"/>
    </xf>
    <xf numFmtId="0" fontId="19" fillId="0" borderId="61" xfId="15" applyFont="1" applyBorder="1"/>
    <xf numFmtId="9" fontId="47" fillId="0" borderId="5" xfId="16" applyFont="1" applyBorder="1" applyAlignment="1">
      <alignment horizontal="center"/>
    </xf>
    <xf numFmtId="0" fontId="34" fillId="0" borderId="0" xfId="15" applyFont="1" applyProtection="1">
      <protection locked="0"/>
    </xf>
    <xf numFmtId="164" fontId="34" fillId="0" borderId="0" xfId="17" applyFont="1" applyBorder="1"/>
    <xf numFmtId="169" fontId="32" fillId="0" borderId="0" xfId="17" applyNumberFormat="1" applyFont="1" applyBorder="1"/>
    <xf numFmtId="49" fontId="32" fillId="0" borderId="0" xfId="5" applyNumberFormat="1" applyFont="1" applyProtection="1">
      <protection locked="0"/>
    </xf>
    <xf numFmtId="49" fontId="4" fillId="0" borderId="0" xfId="0" applyNumberFormat="1" applyFont="1" applyAlignment="1" applyProtection="1">
      <alignment vertical="center"/>
      <protection locked="0"/>
    </xf>
    <xf numFmtId="173" fontId="12" fillId="0" borderId="0" xfId="13" applyNumberFormat="1" applyFill="1" applyBorder="1" applyAlignment="1" applyProtection="1">
      <alignment horizontal="center" vertical="top" wrapText="1"/>
      <protection locked="0"/>
    </xf>
    <xf numFmtId="0" fontId="12" fillId="0" borderId="0" xfId="13" applyFill="1" applyBorder="1" applyAlignment="1" applyProtection="1">
      <alignment horizontal="center" vertical="top" wrapText="1"/>
      <protection locked="0"/>
    </xf>
    <xf numFmtId="174" fontId="12" fillId="0" borderId="0" xfId="13" applyNumberFormat="1" applyFill="1" applyBorder="1" applyAlignment="1" applyProtection="1">
      <alignment horizontal="right" vertical="top" wrapText="1"/>
      <protection locked="0"/>
    </xf>
    <xf numFmtId="175" fontId="12" fillId="0" borderId="0" xfId="13" applyNumberFormat="1" applyFill="1" applyBorder="1" applyAlignment="1" applyProtection="1">
      <alignment horizontal="right" vertical="top" wrapText="1"/>
    </xf>
    <xf numFmtId="0" fontId="12" fillId="0" borderId="0" xfId="13" applyFill="1" applyBorder="1" applyAlignment="1" applyProtection="1">
      <alignment horizontal="justify" vertical="top" wrapText="1"/>
      <protection locked="0"/>
    </xf>
    <xf numFmtId="0" fontId="12" fillId="0" borderId="0" xfId="13" applyFill="1" applyBorder="1" applyAlignment="1" applyProtection="1">
      <alignment horizontal="right" vertical="top" wrapText="1"/>
      <protection locked="0"/>
    </xf>
    <xf numFmtId="0" fontId="12" fillId="0" borderId="0" xfId="13" applyFill="1" applyBorder="1" applyAlignment="1" applyProtection="1">
      <alignment horizontal="left" vertical="top" wrapText="1"/>
      <protection locked="0"/>
    </xf>
    <xf numFmtId="175" fontId="7" fillId="0" borderId="5" xfId="13" applyNumberFormat="1" applyFont="1" applyBorder="1" applyProtection="1"/>
    <xf numFmtId="0" fontId="7" fillId="0" borderId="43" xfId="13" applyFont="1" applyBorder="1" applyAlignment="1" applyProtection="1">
      <alignment horizontal="center" vertical="center" wrapText="1"/>
    </xf>
    <xf numFmtId="175" fontId="4" fillId="0" borderId="1" xfId="13" applyNumberFormat="1" applyFont="1" applyBorder="1" applyProtection="1"/>
    <xf numFmtId="0" fontId="46" fillId="11" borderId="29" xfId="0" applyFont="1" applyFill="1" applyBorder="1"/>
    <xf numFmtId="165" fontId="12" fillId="0" borderId="0" xfId="5" applyNumberFormat="1" applyFont="1" applyProtection="1">
      <protection locked="0"/>
    </xf>
    <xf numFmtId="165" fontId="12" fillId="0" borderId="0" xfId="3" applyFont="1" applyProtection="1">
      <protection locked="0"/>
    </xf>
    <xf numFmtId="0" fontId="26" fillId="0" borderId="1" xfId="5" applyFont="1" applyBorder="1" applyAlignment="1">
      <alignment vertical="top" wrapText="1"/>
    </xf>
    <xf numFmtId="0" fontId="12" fillId="0" borderId="0" xfId="5" applyFont="1"/>
    <xf numFmtId="0" fontId="26" fillId="0" borderId="0" xfId="5" applyFont="1" applyAlignment="1">
      <alignment vertical="top" wrapText="1"/>
    </xf>
    <xf numFmtId="0" fontId="12" fillId="0" borderId="1" xfId="5" applyFont="1" applyBorder="1" applyAlignment="1">
      <alignment horizontal="right" vertical="center" wrapText="1"/>
    </xf>
    <xf numFmtId="180" fontId="12" fillId="0" borderId="1" xfId="5" applyNumberFormat="1" applyFont="1" applyBorder="1" applyAlignment="1">
      <alignment vertical="center" wrapText="1"/>
    </xf>
    <xf numFmtId="0" fontId="26" fillId="0" borderId="1" xfId="5" applyFont="1" applyBorder="1" applyAlignment="1">
      <alignment vertical="center" wrapText="1"/>
    </xf>
    <xf numFmtId="180" fontId="26" fillId="0" borderId="1" xfId="5" applyNumberFormat="1" applyFont="1" applyBorder="1" applyAlignment="1">
      <alignment vertical="center" wrapText="1"/>
    </xf>
    <xf numFmtId="180" fontId="26" fillId="0" borderId="1" xfId="5" applyNumberFormat="1" applyFont="1" applyBorder="1" applyAlignment="1">
      <alignment vertical="top" wrapText="1"/>
    </xf>
    <xf numFmtId="0" fontId="26" fillId="0" borderId="1" xfId="5" applyFont="1" applyBorder="1" applyAlignment="1">
      <alignment horizontal="left" vertical="top" wrapText="1"/>
    </xf>
    <xf numFmtId="0" fontId="12" fillId="0" borderId="0" xfId="5" applyFont="1" applyAlignment="1">
      <alignment vertical="top" wrapText="1"/>
    </xf>
    <xf numFmtId="173" fontId="12" fillId="0" borderId="1" xfId="5" applyNumberFormat="1" applyFont="1" applyBorder="1" applyAlignment="1">
      <alignment horizontal="center" vertical="top" wrapText="1"/>
    </xf>
    <xf numFmtId="1" fontId="12" fillId="0" borderId="1" xfId="5" applyNumberFormat="1" applyFont="1" applyBorder="1" applyAlignment="1">
      <alignment horizontal="center" vertical="top" wrapText="1"/>
    </xf>
    <xf numFmtId="0" fontId="12" fillId="0" borderId="1" xfId="5" applyFont="1" applyBorder="1" applyAlignment="1">
      <alignment horizontal="left"/>
    </xf>
    <xf numFmtId="0" fontId="12" fillId="0" borderId="1" xfId="5" applyFont="1" applyBorder="1" applyAlignment="1">
      <alignment horizontal="left" vertical="top" wrapText="1"/>
    </xf>
    <xf numFmtId="0" fontId="12" fillId="0" borderId="1" xfId="5" applyFont="1" applyBorder="1" applyAlignment="1">
      <alignment horizontal="left" wrapText="1"/>
    </xf>
    <xf numFmtId="168" fontId="12" fillId="0" borderId="1" xfId="5" applyNumberFormat="1" applyFont="1" applyBorder="1" applyAlignment="1">
      <alignment horizontal="left" wrapText="1"/>
    </xf>
    <xf numFmtId="168" fontId="12" fillId="0" borderId="3" xfId="5" applyNumberFormat="1" applyFont="1" applyBorder="1" applyAlignment="1">
      <alignment wrapText="1"/>
    </xf>
    <xf numFmtId="168" fontId="12" fillId="0" borderId="4" xfId="5" applyNumberFormat="1" applyFont="1" applyBorder="1" applyAlignment="1">
      <alignment wrapText="1"/>
    </xf>
    <xf numFmtId="168" fontId="12" fillId="0" borderId="1" xfId="5" applyNumberFormat="1" applyFont="1" applyBorder="1" applyAlignment="1">
      <alignment horizontal="left" vertical="top" wrapText="1"/>
    </xf>
    <xf numFmtId="168" fontId="12" fillId="0" borderId="1" xfId="5" applyNumberFormat="1" applyFont="1" applyBorder="1" applyAlignment="1">
      <alignment wrapText="1"/>
    </xf>
    <xf numFmtId="181" fontId="12" fillId="0" borderId="1" xfId="5" applyNumberFormat="1" applyFont="1" applyBorder="1" applyAlignment="1">
      <alignment horizontal="center" vertical="top" wrapText="1"/>
    </xf>
    <xf numFmtId="0" fontId="12" fillId="0" borderId="1" xfId="5" applyFont="1" applyBorder="1" applyAlignment="1">
      <alignment horizontal="center" vertical="top" wrapText="1"/>
    </xf>
    <xf numFmtId="0" fontId="26" fillId="0" borderId="1" xfId="5" applyFont="1" applyBorder="1" applyAlignment="1">
      <alignment horizontal="left" vertical="center" wrapText="1"/>
    </xf>
    <xf numFmtId="0" fontId="12" fillId="0" borderId="1" xfId="5" applyFont="1" applyBorder="1" applyAlignment="1">
      <alignment horizontal="left" vertical="center" wrapText="1" indent="1"/>
    </xf>
    <xf numFmtId="0" fontId="12" fillId="0" borderId="1" xfId="5" applyFont="1" applyBorder="1" applyAlignment="1">
      <alignment horizontal="left" vertical="top" wrapText="1" indent="1"/>
    </xf>
    <xf numFmtId="165" fontId="26" fillId="0" borderId="1" xfId="5" applyNumberFormat="1" applyFont="1" applyBorder="1" applyAlignment="1">
      <alignment horizontal="center" vertical="center" wrapText="1"/>
    </xf>
    <xf numFmtId="165" fontId="26" fillId="0" borderId="1" xfId="5" applyNumberFormat="1" applyFont="1" applyBorder="1" applyAlignment="1">
      <alignment horizontal="center" vertical="top" wrapText="1"/>
    </xf>
    <xf numFmtId="165" fontId="12" fillId="0" borderId="1" xfId="5" applyNumberFormat="1" applyFont="1" applyBorder="1" applyAlignment="1">
      <alignment horizontal="left" vertical="top" wrapText="1" indent="3"/>
    </xf>
    <xf numFmtId="165" fontId="12" fillId="0" borderId="1" xfId="5" applyNumberFormat="1" applyFont="1" applyBorder="1" applyAlignment="1">
      <alignment horizontal="left" vertical="center" wrapText="1" indent="1"/>
    </xf>
    <xf numFmtId="165" fontId="12" fillId="0" borderId="1" xfId="5" applyNumberFormat="1" applyFont="1" applyBorder="1" applyAlignment="1">
      <alignment horizontal="left" vertical="center" wrapText="1" indent="2"/>
    </xf>
    <xf numFmtId="0" fontId="12" fillId="0" borderId="0" xfId="5" applyFont="1" applyAlignment="1">
      <alignment horizontal="center"/>
    </xf>
    <xf numFmtId="0" fontId="12" fillId="0" borderId="0" xfId="5" applyFont="1" applyAlignment="1">
      <alignment horizontal="center" vertical="center"/>
    </xf>
    <xf numFmtId="0" fontId="26" fillId="0" borderId="1" xfId="5" applyFont="1" applyBorder="1" applyAlignment="1">
      <alignment horizontal="center" vertical="center" wrapText="1"/>
    </xf>
    <xf numFmtId="0" fontId="12" fillId="0" borderId="0" xfId="5" applyFont="1" applyAlignment="1">
      <alignment vertical="center"/>
    </xf>
    <xf numFmtId="174" fontId="12" fillId="0" borderId="1" xfId="5" applyNumberFormat="1" applyFont="1" applyBorder="1" applyAlignment="1">
      <alignment horizontal="center" vertical="top" wrapText="1"/>
    </xf>
    <xf numFmtId="0" fontId="12" fillId="0" borderId="29" xfId="5" applyFont="1" applyBorder="1" applyAlignment="1">
      <alignment horizontal="center" vertical="top" wrapText="1"/>
    </xf>
    <xf numFmtId="173" fontId="12" fillId="0" borderId="29" xfId="5" applyNumberFormat="1" applyFont="1" applyBorder="1" applyAlignment="1">
      <alignment horizontal="center" vertical="top" wrapText="1"/>
    </xf>
    <xf numFmtId="0" fontId="26" fillId="0" borderId="0" xfId="5" applyFont="1" applyBorder="1" applyAlignment="1">
      <alignment vertical="top" wrapText="1"/>
    </xf>
    <xf numFmtId="165" fontId="12" fillId="0" borderId="0" xfId="5" applyNumberFormat="1" applyFont="1"/>
    <xf numFmtId="0" fontId="26" fillId="0" borderId="43" xfId="13" applyFont="1" applyBorder="1" applyAlignment="1" applyProtection="1">
      <alignment horizontal="center"/>
    </xf>
    <xf numFmtId="165" fontId="4" fillId="0" borderId="0" xfId="3" applyFont="1" applyAlignment="1" applyProtection="1">
      <alignment horizontal="center" vertical="center"/>
      <protection locked="0"/>
    </xf>
    <xf numFmtId="165" fontId="4" fillId="0" borderId="0" xfId="3" applyFont="1" applyAlignment="1" applyProtection="1">
      <alignment vertical="center"/>
      <protection locked="0"/>
    </xf>
    <xf numFmtId="0" fontId="7" fillId="0" borderId="18" xfId="0" applyFont="1" applyBorder="1" applyAlignment="1" applyProtection="1">
      <alignment horizontal="center" vertical="center"/>
    </xf>
    <xf numFmtId="1" fontId="4" fillId="6" borderId="62" xfId="0" applyNumberFormat="1" applyFont="1" applyFill="1" applyBorder="1" applyAlignment="1" applyProtection="1">
      <alignment horizontal="center" vertical="center" wrapText="1"/>
      <protection locked="0"/>
    </xf>
    <xf numFmtId="1" fontId="4" fillId="0" borderId="58" xfId="3" applyNumberFormat="1" applyFont="1" applyBorder="1" applyAlignment="1" applyProtection="1">
      <alignment horizontal="center" vertical="center"/>
      <protection hidden="1"/>
    </xf>
    <xf numFmtId="0" fontId="11" fillId="0" borderId="0" xfId="4" applyProtection="1">
      <protection locked="0"/>
    </xf>
    <xf numFmtId="175" fontId="26" fillId="0" borderId="45" xfId="13" applyNumberFormat="1" applyFont="1" applyBorder="1" applyAlignment="1" applyProtection="1">
      <alignment horizontal="right" vertical="top" wrapText="1"/>
    </xf>
    <xf numFmtId="174" fontId="12" fillId="0" borderId="1" xfId="5" applyNumberFormat="1" applyFont="1" applyBorder="1" applyAlignment="1">
      <alignment horizontal="center" vertical="top" wrapText="1"/>
    </xf>
    <xf numFmtId="165" fontId="12" fillId="0" borderId="33" xfId="3" applyNumberFormat="1" applyFont="1" applyBorder="1" applyAlignment="1" applyProtection="1">
      <alignment horizontal="left" indent="4"/>
    </xf>
    <xf numFmtId="165" fontId="12" fillId="0" borderId="23" xfId="3" applyNumberFormat="1" applyFont="1" applyBorder="1" applyAlignment="1" applyProtection="1">
      <alignment horizontal="left" indent="4"/>
    </xf>
    <xf numFmtId="165" fontId="12" fillId="0" borderId="23" xfId="3" applyNumberFormat="1" applyFont="1" applyFill="1" applyBorder="1" applyAlignment="1" applyProtection="1">
      <alignment horizontal="left" indent="4"/>
    </xf>
    <xf numFmtId="165" fontId="12" fillId="0" borderId="19" xfId="3" applyNumberFormat="1" applyFont="1" applyBorder="1" applyAlignment="1" applyProtection="1">
      <alignment horizontal="left" indent="4"/>
    </xf>
    <xf numFmtId="3" fontId="25" fillId="0" borderId="69" xfId="5" applyNumberFormat="1" applyFont="1" applyBorder="1" applyAlignment="1" applyProtection="1">
      <alignment horizontal="right"/>
    </xf>
    <xf numFmtId="3" fontId="12" fillId="0" borderId="39" xfId="5" applyNumberFormat="1" applyFont="1" applyBorder="1" applyAlignment="1" applyProtection="1">
      <alignment horizontal="left" indent="3"/>
    </xf>
    <xf numFmtId="9" fontId="12" fillId="0" borderId="16" xfId="11" applyFont="1" applyBorder="1" applyAlignment="1" applyProtection="1">
      <alignment horizontal="center"/>
    </xf>
    <xf numFmtId="165" fontId="12" fillId="0" borderId="30" xfId="3" applyNumberFormat="1" applyFont="1" applyBorder="1" applyAlignment="1" applyProtection="1">
      <alignment horizontal="left" indent="4"/>
    </xf>
    <xf numFmtId="3" fontId="12" fillId="0" borderId="31" xfId="5" applyNumberFormat="1" applyFont="1" applyBorder="1" applyAlignment="1" applyProtection="1">
      <alignment horizontal="left" indent="3"/>
    </xf>
    <xf numFmtId="9" fontId="12" fillId="0" borderId="0" xfId="5" applyNumberFormat="1" applyFont="1" applyBorder="1" applyAlignment="1" applyProtection="1">
      <alignment horizontal="center"/>
    </xf>
    <xf numFmtId="9" fontId="12" fillId="0" borderId="0" xfId="11" applyFont="1" applyBorder="1" applyAlignment="1" applyProtection="1">
      <alignment horizontal="center"/>
    </xf>
    <xf numFmtId="3" fontId="12" fillId="0" borderId="61" xfId="5" applyNumberFormat="1" applyFont="1" applyBorder="1" applyAlignment="1" applyProtection="1">
      <alignment horizontal="left" indent="3"/>
    </xf>
    <xf numFmtId="9" fontId="12" fillId="0" borderId="24" xfId="11" applyFont="1" applyBorder="1" applyAlignment="1" applyProtection="1">
      <alignment horizontal="center" vertical="justify"/>
    </xf>
    <xf numFmtId="0" fontId="25" fillId="0" borderId="6" xfId="5" applyFont="1" applyBorder="1" applyAlignment="1" applyProtection="1">
      <alignment horizontal="center"/>
    </xf>
    <xf numFmtId="0" fontId="25" fillId="0" borderId="28" xfId="5" applyFont="1" applyBorder="1" applyAlignment="1" applyProtection="1">
      <alignment horizontal="center"/>
    </xf>
    <xf numFmtId="0" fontId="25" fillId="0" borderId="69" xfId="5" applyFont="1" applyBorder="1" applyAlignment="1" applyProtection="1">
      <alignment horizontal="center"/>
    </xf>
    <xf numFmtId="0" fontId="25" fillId="0" borderId="7" xfId="5" applyFont="1" applyBorder="1" applyAlignment="1" applyProtection="1">
      <alignment horizontal="center"/>
    </xf>
    <xf numFmtId="0" fontId="25" fillId="0" borderId="44" xfId="5" applyFont="1" applyBorder="1" applyAlignment="1" applyProtection="1">
      <alignment horizontal="center"/>
    </xf>
    <xf numFmtId="0" fontId="12" fillId="0" borderId="31" xfId="5" applyFont="1" applyBorder="1" applyAlignment="1" applyProtection="1">
      <alignment horizontal="center"/>
    </xf>
    <xf numFmtId="0" fontId="12" fillId="0" borderId="81" xfId="5" applyFont="1" applyBorder="1" applyAlignment="1" applyProtection="1">
      <alignment horizontal="center"/>
    </xf>
    <xf numFmtId="1" fontId="12" fillId="0" borderId="81" xfId="5" applyNumberFormat="1" applyFont="1" applyBorder="1" applyAlignment="1" applyProtection="1">
      <alignment horizontal="center"/>
    </xf>
    <xf numFmtId="165" fontId="12" fillId="0" borderId="81" xfId="3" applyFont="1" applyBorder="1" applyAlignment="1" applyProtection="1">
      <alignment horizontal="center"/>
    </xf>
    <xf numFmtId="165" fontId="12" fillId="0" borderId="21" xfId="3" applyFont="1" applyBorder="1" applyAlignment="1" applyProtection="1">
      <alignment horizontal="center"/>
    </xf>
    <xf numFmtId="3" fontId="25" fillId="0" borderId="38" xfId="5" applyNumberFormat="1" applyFont="1" applyBorder="1" applyProtection="1"/>
    <xf numFmtId="0" fontId="32" fillId="0" borderId="49" xfId="5" applyFont="1" applyBorder="1" applyProtection="1"/>
    <xf numFmtId="0" fontId="32" fillId="0" borderId="2" xfId="5" applyFont="1" applyBorder="1" applyProtection="1"/>
    <xf numFmtId="0" fontId="32" fillId="0" borderId="2" xfId="5" applyFont="1" applyBorder="1" applyAlignment="1" applyProtection="1">
      <alignment horizontal="center"/>
    </xf>
    <xf numFmtId="177" fontId="32" fillId="0" borderId="2" xfId="5" applyNumberFormat="1" applyFont="1" applyBorder="1" applyAlignment="1" applyProtection="1">
      <alignment horizontal="right"/>
    </xf>
    <xf numFmtId="3" fontId="32" fillId="0" borderId="2" xfId="5" applyNumberFormat="1" applyFont="1" applyBorder="1" applyAlignment="1" applyProtection="1">
      <alignment horizontal="right"/>
    </xf>
    <xf numFmtId="3" fontId="25" fillId="0" borderId="2" xfId="5" applyNumberFormat="1" applyFont="1" applyBorder="1" applyAlignment="1" applyProtection="1">
      <alignment horizontal="right"/>
    </xf>
    <xf numFmtId="0" fontId="32" fillId="0" borderId="27" xfId="5" applyFont="1" applyBorder="1" applyProtection="1"/>
    <xf numFmtId="0" fontId="32" fillId="0" borderId="12" xfId="5" applyFont="1" applyBorder="1" applyProtection="1"/>
    <xf numFmtId="0" fontId="32" fillId="0" borderId="12" xfId="5" applyFont="1" applyBorder="1" applyAlignment="1" applyProtection="1">
      <alignment horizontal="center"/>
    </xf>
    <xf numFmtId="177" fontId="32" fillId="0" borderId="12" xfId="5" applyNumberFormat="1" applyFont="1" applyBorder="1" applyAlignment="1" applyProtection="1">
      <alignment horizontal="right"/>
    </xf>
    <xf numFmtId="3" fontId="32" fillId="0" borderId="12" xfId="5" applyNumberFormat="1" applyFont="1" applyBorder="1" applyAlignment="1" applyProtection="1">
      <alignment horizontal="right"/>
    </xf>
    <xf numFmtId="0" fontId="25" fillId="0" borderId="12" xfId="5" applyFont="1" applyBorder="1" applyAlignment="1" applyProtection="1">
      <alignment horizontal="right"/>
    </xf>
    <xf numFmtId="0" fontId="25" fillId="0" borderId="54" xfId="5" applyFont="1" applyBorder="1" applyAlignment="1" applyProtection="1">
      <alignment horizontal="center" vertical="center"/>
    </xf>
    <xf numFmtId="0" fontId="26" fillId="0" borderId="27" xfId="5" applyFont="1" applyFill="1" applyBorder="1" applyAlignment="1" applyProtection="1">
      <alignment horizontal="center" vertical="center"/>
    </xf>
    <xf numFmtId="0" fontId="25" fillId="0" borderId="27" xfId="5" applyFont="1" applyBorder="1" applyAlignment="1" applyProtection="1">
      <alignment horizontal="center" vertical="center"/>
    </xf>
    <xf numFmtId="0" fontId="25" fillId="0" borderId="49" xfId="5" applyFont="1" applyFill="1" applyBorder="1" applyAlignment="1" applyProtection="1">
      <alignment horizontal="center" vertical="center"/>
    </xf>
    <xf numFmtId="0" fontId="25" fillId="0" borderId="61" xfId="5" applyFont="1" applyFill="1" applyBorder="1" applyAlignment="1" applyProtection="1">
      <alignment horizontal="center" vertical="center"/>
    </xf>
    <xf numFmtId="14" fontId="25" fillId="0" borderId="62" xfId="5" applyNumberFormat="1" applyFont="1" applyFill="1" applyBorder="1" applyAlignment="1" applyProtection="1">
      <alignment horizontal="center" vertical="center"/>
    </xf>
    <xf numFmtId="0" fontId="26" fillId="0" borderId="29" xfId="5" applyFont="1" applyFill="1" applyBorder="1" applyAlignment="1" applyProtection="1">
      <alignment horizontal="center" vertical="center"/>
    </xf>
    <xf numFmtId="0" fontId="32" fillId="0" borderId="79" xfId="5" applyFont="1" applyBorder="1" applyProtection="1"/>
    <xf numFmtId="0" fontId="32" fillId="0" borderId="80" xfId="5" applyFont="1" applyBorder="1" applyProtection="1"/>
    <xf numFmtId="0" fontId="32" fillId="0" borderId="22" xfId="5" applyFont="1" applyBorder="1" applyProtection="1"/>
    <xf numFmtId="0" fontId="25" fillId="0" borderId="46" xfId="5" applyFont="1" applyBorder="1" applyAlignment="1" applyProtection="1">
      <alignment horizontal="center" vertical="center" wrapText="1"/>
    </xf>
    <xf numFmtId="0" fontId="25" fillId="0" borderId="46" xfId="5" applyFont="1" applyBorder="1" applyAlignment="1" applyProtection="1">
      <alignment horizontal="center" vertical="center"/>
    </xf>
    <xf numFmtId="0" fontId="32" fillId="0" borderId="31" xfId="5" applyFont="1" applyBorder="1" applyProtection="1"/>
    <xf numFmtId="0" fontId="32" fillId="0" borderId="0" xfId="5" applyFont="1" applyBorder="1" applyProtection="1"/>
    <xf numFmtId="0" fontId="32" fillId="0" borderId="0" xfId="5" applyFont="1" applyBorder="1" applyAlignment="1" applyProtection="1">
      <alignment horizontal="center"/>
    </xf>
    <xf numFmtId="177" fontId="32" fillId="0" borderId="0" xfId="5" applyNumberFormat="1" applyFont="1" applyBorder="1" applyAlignment="1" applyProtection="1">
      <alignment horizontal="right"/>
    </xf>
    <xf numFmtId="3" fontId="32" fillId="0" borderId="0" xfId="5" applyNumberFormat="1" applyFont="1" applyBorder="1" applyAlignment="1" applyProtection="1">
      <alignment horizontal="right"/>
    </xf>
    <xf numFmtId="0" fontId="25" fillId="0" borderId="0" xfId="5" applyFont="1" applyBorder="1" applyAlignment="1" applyProtection="1">
      <alignment horizontal="right"/>
    </xf>
    <xf numFmtId="3" fontId="25" fillId="0" borderId="9" xfId="5" applyNumberFormat="1" applyFont="1" applyBorder="1" applyProtection="1"/>
    <xf numFmtId="0" fontId="26" fillId="0" borderId="31" xfId="5" applyFont="1" applyBorder="1" applyProtection="1"/>
    <xf numFmtId="0" fontId="26" fillId="0" borderId="12" xfId="5" applyFont="1" applyBorder="1" applyProtection="1"/>
    <xf numFmtId="0" fontId="12" fillId="0" borderId="12" xfId="5" applyFont="1" applyBorder="1" applyAlignment="1" applyProtection="1">
      <alignment horizontal="center"/>
    </xf>
    <xf numFmtId="178" fontId="26" fillId="0" borderId="0" xfId="5" applyNumberFormat="1" applyFont="1" applyBorder="1" applyAlignment="1" applyProtection="1">
      <alignment horizontal="center"/>
    </xf>
    <xf numFmtId="3" fontId="12" fillId="0" borderId="12" xfId="5" applyNumberFormat="1" applyFont="1" applyBorder="1" applyProtection="1"/>
    <xf numFmtId="3" fontId="12" fillId="0" borderId="12" xfId="5" applyNumberFormat="1" applyFont="1" applyBorder="1" applyAlignment="1" applyProtection="1">
      <alignment horizontal="left"/>
    </xf>
    <xf numFmtId="3" fontId="12" fillId="0" borderId="9" xfId="5" applyNumberFormat="1" applyFont="1" applyBorder="1" applyAlignment="1" applyProtection="1">
      <alignment horizontal="left"/>
    </xf>
    <xf numFmtId="0" fontId="26" fillId="0" borderId="0" xfId="5" applyFont="1" applyBorder="1" applyProtection="1"/>
    <xf numFmtId="0" fontId="12" fillId="0" borderId="0" xfId="5" applyFont="1" applyBorder="1" applyAlignment="1" applyProtection="1">
      <alignment horizontal="center"/>
    </xf>
    <xf numFmtId="3" fontId="12" fillId="0" borderId="37" xfId="5" applyNumberFormat="1" applyFont="1" applyBorder="1" applyProtection="1"/>
    <xf numFmtId="3" fontId="12" fillId="0" borderId="37" xfId="5" applyNumberFormat="1" applyFont="1" applyBorder="1" applyAlignment="1" applyProtection="1">
      <alignment horizontal="left"/>
    </xf>
    <xf numFmtId="0" fontId="12" fillId="0" borderId="12" xfId="5" applyFont="1" applyBorder="1" applyProtection="1"/>
    <xf numFmtId="3" fontId="26" fillId="0" borderId="12" xfId="5" applyNumberFormat="1" applyFont="1" applyBorder="1" applyAlignment="1" applyProtection="1">
      <alignment horizontal="right"/>
    </xf>
    <xf numFmtId="3" fontId="26" fillId="0" borderId="9" xfId="5" applyNumberFormat="1" applyFont="1" applyBorder="1" applyAlignment="1" applyProtection="1">
      <alignment horizontal="left"/>
    </xf>
    <xf numFmtId="0" fontId="25" fillId="0" borderId="31" xfId="5" applyFont="1" applyBorder="1" applyProtection="1"/>
    <xf numFmtId="178" fontId="25" fillId="0" borderId="0" xfId="5" applyNumberFormat="1" applyFont="1" applyBorder="1" applyAlignment="1" applyProtection="1">
      <alignment horizontal="center"/>
    </xf>
    <xf numFmtId="3" fontId="32" fillId="0" borderId="0" xfId="5" applyNumberFormat="1" applyFont="1" applyBorder="1" applyProtection="1"/>
    <xf numFmtId="3" fontId="25" fillId="0" borderId="0" xfId="5" applyNumberFormat="1" applyFont="1" applyBorder="1" applyAlignment="1" applyProtection="1">
      <alignment horizontal="right"/>
    </xf>
    <xf numFmtId="3" fontId="25" fillId="0" borderId="9" xfId="5" applyNumberFormat="1" applyFont="1" applyBorder="1" applyAlignment="1" applyProtection="1">
      <alignment horizontal="left"/>
    </xf>
    <xf numFmtId="1" fontId="32" fillId="0" borderId="9" xfId="5" applyNumberFormat="1" applyFont="1" applyBorder="1" applyAlignment="1" applyProtection="1">
      <alignment horizontal="left"/>
    </xf>
    <xf numFmtId="0" fontId="25" fillId="0" borderId="0" xfId="5" applyFont="1" applyBorder="1" applyProtection="1"/>
    <xf numFmtId="0" fontId="32" fillId="0" borderId="9" xfId="5" applyFont="1" applyBorder="1" applyProtection="1"/>
    <xf numFmtId="0" fontId="32" fillId="0" borderId="61" xfId="5" applyFont="1" applyBorder="1" applyProtection="1"/>
    <xf numFmtId="0" fontId="32" fillId="0" borderId="24" xfId="5" applyFont="1" applyBorder="1" applyProtection="1"/>
    <xf numFmtId="0" fontId="32" fillId="0" borderId="45" xfId="5" applyFont="1" applyBorder="1" applyProtection="1"/>
    <xf numFmtId="1" fontId="37" fillId="6" borderId="33" xfId="5" applyNumberFormat="1" applyFont="1" applyFill="1" applyBorder="1" applyAlignment="1" applyProtection="1">
      <protection locked="0"/>
    </xf>
    <xf numFmtId="1" fontId="37" fillId="6" borderId="47" xfId="5" applyNumberFormat="1" applyFont="1" applyFill="1" applyBorder="1" applyAlignment="1" applyProtection="1">
      <protection locked="0"/>
    </xf>
    <xf numFmtId="165" fontId="12" fillId="6" borderId="30" xfId="3" applyNumberFormat="1" applyFont="1" applyFill="1" applyBorder="1" applyAlignment="1" applyProtection="1">
      <alignment horizontal="left" indent="4"/>
      <protection locked="0"/>
    </xf>
    <xf numFmtId="165" fontId="12" fillId="6" borderId="33" xfId="3" applyNumberFormat="1" applyFont="1" applyFill="1" applyBorder="1" applyAlignment="1" applyProtection="1">
      <alignment horizontal="left" indent="4"/>
      <protection locked="0"/>
    </xf>
    <xf numFmtId="165" fontId="12" fillId="6" borderId="23" xfId="3" applyNumberFormat="1" applyFont="1" applyFill="1" applyBorder="1" applyAlignment="1" applyProtection="1">
      <alignment horizontal="left" indent="4"/>
      <protection locked="0"/>
    </xf>
    <xf numFmtId="0" fontId="32" fillId="6" borderId="76" xfId="10" applyFont="1" applyFill="1" applyBorder="1" applyAlignment="1" applyProtection="1">
      <alignment horizontal="center" vertical="center"/>
      <protection locked="0"/>
    </xf>
    <xf numFmtId="0" fontId="32" fillId="6" borderId="77" xfId="10" applyFont="1" applyFill="1" applyBorder="1" applyAlignment="1" applyProtection="1">
      <alignment horizontal="center" vertical="center"/>
      <protection locked="0"/>
    </xf>
    <xf numFmtId="49" fontId="32" fillId="6" borderId="77" xfId="10" applyNumberFormat="1" applyFont="1" applyFill="1" applyBorder="1" applyAlignment="1" applyProtection="1">
      <alignment horizontal="center" vertical="center"/>
      <protection locked="0"/>
    </xf>
    <xf numFmtId="49" fontId="32" fillId="6" borderId="78" xfId="10" applyNumberFormat="1" applyFont="1" applyFill="1" applyBorder="1" applyAlignment="1" applyProtection="1">
      <alignment horizontal="center" vertical="center"/>
      <protection locked="0"/>
    </xf>
    <xf numFmtId="0" fontId="22" fillId="0" borderId="0" xfId="14" applyFont="1" applyAlignment="1" applyProtection="1">
      <alignment horizontal="center" vertical="center"/>
    </xf>
    <xf numFmtId="0" fontId="53" fillId="0" borderId="0" xfId="14" applyFont="1" applyAlignment="1" applyProtection="1">
      <alignment horizontal="center" vertical="center"/>
    </xf>
    <xf numFmtId="0" fontId="22" fillId="9" borderId="32" xfId="14" applyFont="1" applyFill="1" applyBorder="1" applyAlignment="1" applyProtection="1">
      <alignment horizontal="center" vertical="center" wrapText="1"/>
    </xf>
    <xf numFmtId="0" fontId="22" fillId="9" borderId="67" xfId="14" applyFont="1" applyFill="1" applyBorder="1" applyAlignment="1" applyProtection="1">
      <alignment horizontal="center" vertical="center" wrapText="1"/>
    </xf>
    <xf numFmtId="0" fontId="26" fillId="7" borderId="1" xfId="5" applyFont="1" applyFill="1" applyBorder="1" applyAlignment="1">
      <alignment vertical="center" wrapText="1"/>
    </xf>
    <xf numFmtId="0" fontId="26" fillId="7" borderId="1" xfId="5" applyFont="1" applyFill="1" applyBorder="1" applyAlignment="1">
      <alignment horizontal="center" vertical="center" wrapText="1"/>
    </xf>
    <xf numFmtId="165" fontId="7" fillId="0" borderId="45" xfId="3" applyNumberFormat="1" applyFont="1" applyFill="1" applyBorder="1" applyAlignment="1" applyProtection="1">
      <alignment horizontal="center" vertical="center"/>
      <protection hidden="1"/>
    </xf>
    <xf numFmtId="0" fontId="2" fillId="16" borderId="0" xfId="0" applyFont="1" applyFill="1" applyAlignment="1">
      <alignment horizontal="center" vertical="center" wrapText="1"/>
    </xf>
    <xf numFmtId="0" fontId="58" fillId="15" borderId="71" xfId="18" applyFont="1" applyFill="1" applyBorder="1" applyAlignment="1">
      <alignment horizontal="center" vertical="center" wrapText="1" shrinkToFit="1"/>
    </xf>
    <xf numFmtId="0" fontId="58" fillId="15" borderId="59" xfId="18" applyFont="1" applyFill="1" applyBorder="1" applyAlignment="1">
      <alignment horizontal="center" vertical="center" wrapText="1" shrinkToFit="1"/>
    </xf>
    <xf numFmtId="9" fontId="58" fillId="15" borderId="59" xfId="1" applyFont="1" applyFill="1" applyBorder="1" applyAlignment="1">
      <alignment horizontal="center" vertical="center" wrapText="1"/>
    </xf>
    <xf numFmtId="0" fontId="58" fillId="15" borderId="59" xfId="18" applyFont="1" applyFill="1" applyBorder="1" applyAlignment="1">
      <alignment horizontal="center" vertical="center" wrapText="1"/>
    </xf>
    <xf numFmtId="169" fontId="58" fillId="15" borderId="59" xfId="2" applyNumberFormat="1" applyFont="1" applyFill="1" applyBorder="1" applyAlignment="1">
      <alignment horizontal="center" vertical="center" wrapText="1"/>
    </xf>
    <xf numFmtId="9" fontId="58" fillId="15" borderId="60" xfId="1" applyFont="1" applyFill="1" applyBorder="1" applyAlignment="1">
      <alignment horizontal="center" vertical="center" wrapText="1"/>
    </xf>
    <xf numFmtId="0" fontId="9" fillId="0" borderId="0" xfId="18" applyFont="1" applyAlignment="1">
      <alignment horizontal="center" vertical="center"/>
    </xf>
    <xf numFmtId="0" fontId="9" fillId="15" borderId="0" xfId="18" applyFont="1" applyFill="1" applyAlignment="1">
      <alignment horizontal="center" vertical="center"/>
    </xf>
    <xf numFmtId="0" fontId="58" fillId="15" borderId="32" xfId="18" applyFont="1" applyFill="1" applyBorder="1" applyAlignment="1">
      <alignment horizontal="center" vertical="center" wrapText="1" shrinkToFit="1"/>
    </xf>
    <xf numFmtId="169" fontId="8" fillId="9" borderId="1" xfId="2" applyNumberFormat="1" applyFont="1" applyFill="1" applyBorder="1" applyAlignment="1">
      <alignment horizontal="center" vertical="center"/>
    </xf>
    <xf numFmtId="9" fontId="9" fillId="9" borderId="1" xfId="1" applyFont="1" applyFill="1" applyBorder="1" applyAlignment="1">
      <alignment horizontal="center" vertical="center"/>
    </xf>
    <xf numFmtId="0" fontId="9" fillId="17" borderId="1" xfId="18" applyFont="1" applyFill="1" applyBorder="1" applyAlignment="1">
      <alignment horizontal="center" vertical="center"/>
    </xf>
    <xf numFmtId="169" fontId="58" fillId="16" borderId="1" xfId="2" applyNumberFormat="1" applyFont="1" applyFill="1" applyBorder="1" applyAlignment="1">
      <alignment horizontal="center" vertical="center" wrapText="1"/>
    </xf>
    <xf numFmtId="169" fontId="58" fillId="18" borderId="1" xfId="2" applyNumberFormat="1" applyFont="1" applyFill="1" applyBorder="1" applyAlignment="1">
      <alignment horizontal="center" vertical="center" wrapText="1"/>
    </xf>
    <xf numFmtId="182" fontId="58" fillId="9" borderId="1" xfId="18" applyNumberFormat="1" applyFont="1" applyFill="1" applyBorder="1" applyAlignment="1">
      <alignment horizontal="center" vertical="center" wrapText="1"/>
    </xf>
    <xf numFmtId="0" fontId="2" fillId="18" borderId="1" xfId="0" applyFont="1" applyFill="1" applyBorder="1" applyAlignment="1">
      <alignment horizontal="center" vertical="center"/>
    </xf>
    <xf numFmtId="0" fontId="2" fillId="0" borderId="1" xfId="0" applyFont="1" applyBorder="1" applyAlignment="1">
      <alignment horizontal="center" vertical="center"/>
    </xf>
    <xf numFmtId="169" fontId="58" fillId="9" borderId="1" xfId="2" applyNumberFormat="1" applyFont="1" applyFill="1" applyBorder="1" applyAlignment="1">
      <alignment horizontal="center" vertical="center" wrapText="1"/>
    </xf>
    <xf numFmtId="9" fontId="58" fillId="9" borderId="38" xfId="1" applyFont="1" applyFill="1" applyBorder="1" applyAlignment="1">
      <alignment horizontal="center" vertical="center" wrapText="1"/>
    </xf>
    <xf numFmtId="0" fontId="9" fillId="19" borderId="0" xfId="18" applyFont="1" applyFill="1" applyAlignment="1">
      <alignment horizontal="center" vertical="center"/>
    </xf>
    <xf numFmtId="0" fontId="10" fillId="20" borderId="32" xfId="0" applyFont="1" applyFill="1" applyBorder="1" applyAlignment="1">
      <alignment horizontal="center" vertical="center" wrapText="1"/>
    </xf>
    <xf numFmtId="0" fontId="0" fillId="0" borderId="1" xfId="0" applyBorder="1" applyAlignment="1">
      <alignment horizontal="center" vertical="center"/>
    </xf>
    <xf numFmtId="0" fontId="0" fillId="17" borderId="1" xfId="0" applyFill="1" applyBorder="1" applyAlignment="1">
      <alignment horizontal="center" vertical="center"/>
    </xf>
    <xf numFmtId="0" fontId="0" fillId="16" borderId="1" xfId="0" applyFill="1" applyBorder="1" applyAlignment="1">
      <alignment horizontal="center" vertical="center"/>
    </xf>
    <xf numFmtId="0" fontId="0" fillId="18" borderId="1" xfId="0" applyFill="1" applyBorder="1" applyAlignment="1">
      <alignment horizontal="center" vertical="center"/>
    </xf>
    <xf numFmtId="0" fontId="0" fillId="13" borderId="1" xfId="0" applyFill="1" applyBorder="1" applyAlignment="1">
      <alignment horizontal="center" vertical="center"/>
    </xf>
    <xf numFmtId="0" fontId="0" fillId="0" borderId="38" xfId="0" applyBorder="1" applyAlignment="1">
      <alignment horizontal="center" vertical="center"/>
    </xf>
    <xf numFmtId="0" fontId="59" fillId="0" borderId="32" xfId="0" applyFont="1" applyBorder="1" applyAlignment="1">
      <alignment horizontal="center" vertical="center" wrapText="1"/>
    </xf>
    <xf numFmtId="0" fontId="10" fillId="21" borderId="32" xfId="0" applyFont="1" applyFill="1" applyBorder="1" applyAlignment="1">
      <alignment horizontal="center" vertical="center" wrapText="1"/>
    </xf>
    <xf numFmtId="0" fontId="0" fillId="22" borderId="32" xfId="0" applyFill="1" applyBorder="1" applyAlignment="1">
      <alignment horizontal="center" vertical="center" wrapText="1"/>
    </xf>
    <xf numFmtId="0" fontId="59" fillId="16" borderId="32" xfId="0" applyFont="1" applyFill="1" applyBorder="1" applyAlignment="1">
      <alignment horizontal="center" vertical="center" wrapText="1"/>
    </xf>
    <xf numFmtId="0" fontId="0" fillId="16" borderId="38" xfId="0" applyFill="1" applyBorder="1" applyAlignment="1">
      <alignment horizontal="center" vertical="center"/>
    </xf>
    <xf numFmtId="0" fontId="59" fillId="15" borderId="32" xfId="0" applyFont="1" applyFill="1" applyBorder="1" applyAlignment="1">
      <alignment horizontal="center" vertical="center" wrapText="1"/>
    </xf>
    <xf numFmtId="0" fontId="0" fillId="15" borderId="1" xfId="0" applyFill="1" applyBorder="1" applyAlignment="1">
      <alignment horizontal="center" vertical="center"/>
    </xf>
    <xf numFmtId="0" fontId="0" fillId="15" borderId="38" xfId="0" applyFill="1" applyBorder="1" applyAlignment="1">
      <alignment horizontal="center" vertical="center"/>
    </xf>
    <xf numFmtId="9" fontId="9" fillId="22" borderId="32" xfId="1" applyFont="1" applyFill="1" applyBorder="1" applyAlignment="1">
      <alignment horizontal="center" vertical="center"/>
    </xf>
    <xf numFmtId="0" fontId="9" fillId="7" borderId="32" xfId="18" applyFont="1" applyFill="1" applyBorder="1" applyAlignment="1">
      <alignment horizontal="center" vertical="center" wrapText="1"/>
    </xf>
    <xf numFmtId="0" fontId="2" fillId="23" borderId="32" xfId="0" applyFont="1" applyFill="1" applyBorder="1" applyAlignment="1">
      <alignment horizontal="center" vertical="center" wrapText="1"/>
    </xf>
    <xf numFmtId="0" fontId="0" fillId="23" borderId="1" xfId="0" applyFill="1" applyBorder="1" applyAlignment="1">
      <alignment horizontal="center" vertical="center"/>
    </xf>
    <xf numFmtId="0" fontId="0" fillId="23" borderId="38" xfId="0" applyFill="1" applyBorder="1" applyAlignment="1">
      <alignment horizontal="center" vertical="center"/>
    </xf>
    <xf numFmtId="0" fontId="58" fillId="13" borderId="32" xfId="0" applyFont="1" applyFill="1" applyBorder="1" applyAlignment="1">
      <alignment horizontal="center" vertical="center" wrapText="1"/>
    </xf>
    <xf numFmtId="0" fontId="58" fillId="0" borderId="32" xfId="0" applyFont="1" applyBorder="1" applyAlignment="1">
      <alignment horizontal="center" vertical="center" wrapText="1"/>
    </xf>
    <xf numFmtId="0" fontId="59" fillId="19" borderId="67" xfId="0" applyFont="1" applyFill="1" applyBorder="1" applyAlignment="1">
      <alignment horizontal="center" vertical="center" wrapText="1"/>
    </xf>
    <xf numFmtId="0" fontId="0" fillId="0" borderId="62" xfId="0" applyBorder="1" applyAlignment="1">
      <alignment horizontal="center" vertical="center"/>
    </xf>
    <xf numFmtId="0" fontId="0" fillId="17" borderId="62" xfId="0" applyFill="1" applyBorder="1" applyAlignment="1">
      <alignment horizontal="center" vertical="center"/>
    </xf>
    <xf numFmtId="0" fontId="0" fillId="16" borderId="62" xfId="0" applyFill="1" applyBorder="1" applyAlignment="1">
      <alignment horizontal="center" vertical="center"/>
    </xf>
    <xf numFmtId="0" fontId="0" fillId="18" borderId="62" xfId="0" applyFill="1" applyBorder="1" applyAlignment="1">
      <alignment horizontal="center" vertical="center"/>
    </xf>
    <xf numFmtId="0" fontId="0" fillId="0" borderId="58" xfId="0" applyBorder="1" applyAlignment="1">
      <alignment horizontal="center" vertical="center"/>
    </xf>
    <xf numFmtId="0" fontId="9" fillId="0" borderId="0" xfId="18" applyFont="1" applyAlignment="1">
      <alignment horizontal="center" vertical="center" wrapText="1"/>
    </xf>
    <xf numFmtId="0" fontId="0" fillId="13" borderId="0" xfId="0" applyFill="1" applyAlignment="1">
      <alignment horizontal="center" vertical="center"/>
    </xf>
    <xf numFmtId="0" fontId="9" fillId="10" borderId="0" xfId="18" applyFont="1" applyFill="1" applyAlignment="1">
      <alignment horizontal="center" vertical="center" wrapText="1"/>
    </xf>
    <xf numFmtId="0" fontId="61" fillId="0" borderId="0" xfId="19" applyFont="1" applyAlignment="1">
      <alignment horizontal="centerContinuous"/>
    </xf>
    <xf numFmtId="0" fontId="60" fillId="0" borderId="0" xfId="19" applyAlignment="1">
      <alignment horizontal="centerContinuous"/>
    </xf>
    <xf numFmtId="0" fontId="60" fillId="0" borderId="0" xfId="19"/>
    <xf numFmtId="0" fontId="62" fillId="0" borderId="0" xfId="19" applyFont="1" applyAlignment="1">
      <alignment horizontal="centerContinuous"/>
    </xf>
    <xf numFmtId="0" fontId="32" fillId="0" borderId="0" xfId="19" applyFont="1"/>
    <xf numFmtId="0" fontId="63" fillId="0" borderId="0" xfId="19" applyFont="1"/>
    <xf numFmtId="0" fontId="25" fillId="15" borderId="71" xfId="19" applyFont="1" applyFill="1" applyBorder="1" applyAlignment="1">
      <alignment horizontal="left" vertical="center" wrapText="1"/>
    </xf>
    <xf numFmtId="0" fontId="32" fillId="15" borderId="30" xfId="19" applyFont="1" applyFill="1" applyBorder="1" applyAlignment="1">
      <alignment horizontal="centerContinuous" vertical="center" wrapText="1"/>
    </xf>
    <xf numFmtId="0" fontId="32" fillId="15" borderId="48" xfId="19" applyFont="1" applyFill="1" applyBorder="1" applyAlignment="1">
      <alignment horizontal="centerContinuous" vertical="center" wrapText="1"/>
    </xf>
    <xf numFmtId="0" fontId="32" fillId="15" borderId="65" xfId="19" applyFont="1" applyFill="1" applyBorder="1" applyAlignment="1">
      <alignment horizontal="centerContinuous" vertical="center" wrapText="1"/>
    </xf>
    <xf numFmtId="0" fontId="25" fillId="15" borderId="59" xfId="19" applyFont="1" applyFill="1" applyBorder="1" applyAlignment="1">
      <alignment vertical="center" wrapText="1"/>
    </xf>
    <xf numFmtId="0" fontId="32" fillId="15" borderId="59" xfId="19" applyFont="1" applyFill="1" applyBorder="1" applyAlignment="1">
      <alignment horizontal="centerContinuous" vertical="center" wrapText="1"/>
    </xf>
    <xf numFmtId="0" fontId="32" fillId="15" borderId="60" xfId="19" applyFont="1" applyFill="1" applyBorder="1" applyAlignment="1">
      <alignment horizontal="centerContinuous" vertical="center" wrapText="1"/>
    </xf>
    <xf numFmtId="0" fontId="25" fillId="0" borderId="0" xfId="19" applyFont="1" applyAlignment="1">
      <alignment vertical="center"/>
    </xf>
    <xf numFmtId="0" fontId="25" fillId="15" borderId="22" xfId="19" applyFont="1" applyFill="1" applyBorder="1" applyAlignment="1">
      <alignment horizontal="left" vertical="center" wrapText="1"/>
    </xf>
    <xf numFmtId="0" fontId="32" fillId="15" borderId="68" xfId="19" applyFont="1" applyFill="1" applyBorder="1" applyAlignment="1">
      <alignment horizontal="center" vertical="center" wrapText="1"/>
    </xf>
    <xf numFmtId="0" fontId="25" fillId="15" borderId="68" xfId="19" applyFont="1" applyFill="1" applyBorder="1" applyAlignment="1">
      <alignment horizontal="left" vertical="center" wrapText="1"/>
    </xf>
    <xf numFmtId="0" fontId="25" fillId="15" borderId="68" xfId="19" applyFont="1" applyFill="1" applyBorder="1" applyAlignment="1">
      <alignment vertical="center" wrapText="1"/>
    </xf>
    <xf numFmtId="0" fontId="32" fillId="15" borderId="72" xfId="19" applyFont="1" applyFill="1" applyBorder="1" applyAlignment="1">
      <alignment horizontal="centerContinuous" vertical="center" wrapText="1"/>
    </xf>
    <xf numFmtId="0" fontId="32" fillId="15" borderId="57" xfId="19" applyFont="1" applyFill="1" applyBorder="1" applyAlignment="1">
      <alignment horizontal="centerContinuous" vertical="center" wrapText="1"/>
    </xf>
    <xf numFmtId="0" fontId="32" fillId="15" borderId="64" xfId="19" applyFont="1" applyFill="1" applyBorder="1" applyAlignment="1">
      <alignment horizontal="centerContinuous" vertical="center" wrapText="1"/>
    </xf>
    <xf numFmtId="0" fontId="32" fillId="15" borderId="68" xfId="19" applyFont="1" applyFill="1" applyBorder="1" applyAlignment="1">
      <alignment horizontal="centerContinuous" vertical="center" wrapText="1"/>
    </xf>
    <xf numFmtId="0" fontId="32" fillId="15" borderId="26" xfId="19" applyFont="1" applyFill="1" applyBorder="1" applyAlignment="1">
      <alignment horizontal="centerContinuous" vertical="center" wrapText="1"/>
    </xf>
    <xf numFmtId="0" fontId="25" fillId="0" borderId="0" xfId="19" applyFont="1" applyAlignment="1">
      <alignment vertical="center" wrapText="1"/>
    </xf>
    <xf numFmtId="0" fontId="32" fillId="0" borderId="0" xfId="19" applyFont="1" applyAlignment="1">
      <alignment vertical="center" wrapText="1"/>
    </xf>
    <xf numFmtId="0" fontId="25" fillId="0" borderId="0" xfId="19" applyFont="1" applyAlignment="1">
      <alignment horizontal="center" vertical="center" wrapText="1"/>
    </xf>
    <xf numFmtId="0" fontId="25" fillId="0" borderId="0" xfId="19" applyFont="1" applyAlignment="1">
      <alignment horizontal="left" vertical="center" wrapText="1"/>
    </xf>
    <xf numFmtId="0" fontId="32" fillId="0" borderId="0" xfId="19" applyFont="1" applyAlignment="1">
      <alignment horizontal="left" vertical="top" wrapText="1"/>
    </xf>
    <xf numFmtId="0" fontId="32" fillId="0" borderId="0" xfId="19" applyFont="1" applyAlignment="1">
      <alignment horizontal="left" vertical="center" wrapText="1"/>
    </xf>
    <xf numFmtId="0" fontId="26" fillId="0" borderId="0" xfId="19" applyFont="1" applyAlignment="1">
      <alignment vertical="center"/>
    </xf>
    <xf numFmtId="0" fontId="25" fillId="24" borderId="54" xfId="19" applyFont="1" applyFill="1" applyBorder="1" applyAlignment="1">
      <alignment horizontal="left" vertical="center"/>
    </xf>
    <xf numFmtId="0" fontId="25" fillId="24" borderId="55" xfId="19" applyFont="1" applyFill="1" applyBorder="1" applyAlignment="1">
      <alignment horizontal="left" vertical="center"/>
    </xf>
    <xf numFmtId="0" fontId="25" fillId="25" borderId="54" xfId="19" applyFont="1" applyFill="1" applyBorder="1" applyAlignment="1">
      <alignment horizontal="left" vertical="center"/>
    </xf>
    <xf numFmtId="0" fontId="25" fillId="25" borderId="55" xfId="19" applyFont="1" applyFill="1" applyBorder="1" applyAlignment="1">
      <alignment horizontal="left" vertical="center"/>
    </xf>
    <xf numFmtId="0" fontId="25" fillId="0" borderId="0" xfId="19" applyFont="1" applyAlignment="1">
      <alignment horizontal="left" vertical="center"/>
    </xf>
    <xf numFmtId="0" fontId="32" fillId="0" borderId="0" xfId="19" applyFont="1" applyAlignment="1">
      <alignment horizontal="left" vertical="center"/>
    </xf>
    <xf numFmtId="0" fontId="26" fillId="0" borderId="0" xfId="19" applyFont="1" applyAlignment="1">
      <alignment horizontal="left" vertical="center"/>
    </xf>
    <xf numFmtId="0" fontId="32" fillId="24" borderId="49" xfId="19" applyFont="1" applyFill="1" applyBorder="1" applyAlignment="1">
      <alignment horizontal="centerContinuous" vertical="center" wrapText="1"/>
    </xf>
    <xf numFmtId="0" fontId="32" fillId="24" borderId="42" xfId="19" applyFont="1" applyFill="1" applyBorder="1" applyAlignment="1">
      <alignment horizontal="centerContinuous" vertical="center" wrapText="1"/>
    </xf>
    <xf numFmtId="0" fontId="32" fillId="25" borderId="49" xfId="19" applyFont="1" applyFill="1" applyBorder="1" applyAlignment="1">
      <alignment horizontal="centerContinuous" vertical="center" wrapText="1"/>
    </xf>
    <xf numFmtId="0" fontId="32" fillId="25" borderId="42" xfId="19" applyFont="1" applyFill="1" applyBorder="1" applyAlignment="1">
      <alignment horizontal="centerContinuous" vertical="center" wrapText="1"/>
    </xf>
    <xf numFmtId="0" fontId="22" fillId="0" borderId="0" xfId="19" applyFont="1"/>
    <xf numFmtId="0" fontId="12" fillId="0" borderId="0" xfId="19" applyFont="1" applyAlignment="1">
      <alignment horizontal="centerContinuous" vertical="center" wrapText="1"/>
    </xf>
    <xf numFmtId="0" fontId="25" fillId="24" borderId="56" xfId="19" applyFont="1" applyFill="1" applyBorder="1" applyAlignment="1">
      <alignment horizontal="centerContinuous" vertical="center" wrapText="1"/>
    </xf>
    <xf numFmtId="0" fontId="32" fillId="24" borderId="73" xfId="19" applyFont="1" applyFill="1" applyBorder="1" applyAlignment="1">
      <alignment horizontal="centerContinuous" vertical="center" wrapText="1"/>
    </xf>
    <xf numFmtId="0" fontId="25" fillId="25" borderId="61" xfId="19" applyFont="1" applyFill="1" applyBorder="1" applyAlignment="1">
      <alignment horizontal="centerContinuous" vertical="center" wrapText="1"/>
    </xf>
    <xf numFmtId="0" fontId="25" fillId="25" borderId="45" xfId="19" applyFont="1" applyFill="1" applyBorder="1" applyAlignment="1">
      <alignment horizontal="centerContinuous" vertical="center" wrapText="1"/>
    </xf>
    <xf numFmtId="0" fontId="19" fillId="0" borderId="0" xfId="19" applyFont="1" applyAlignment="1">
      <alignment horizontal="left" indent="1"/>
    </xf>
    <xf numFmtId="0" fontId="26" fillId="0" borderId="0" xfId="19" applyFont="1" applyAlignment="1">
      <alignment horizontal="centerContinuous" vertical="center" wrapText="1"/>
    </xf>
    <xf numFmtId="0" fontId="25" fillId="2" borderId="54" xfId="19" applyFont="1" applyFill="1" applyBorder="1" applyAlignment="1">
      <alignment horizontal="center" vertical="center" wrapText="1"/>
    </xf>
    <xf numFmtId="0" fontId="25" fillId="2" borderId="55" xfId="19" applyFont="1" applyFill="1" applyBorder="1" applyAlignment="1">
      <alignment vertical="center" wrapText="1"/>
    </xf>
    <xf numFmtId="0" fontId="32" fillId="0" borderId="0" xfId="19" applyFont="1" applyAlignment="1">
      <alignment horizontal="center" vertical="center" wrapText="1"/>
    </xf>
    <xf numFmtId="0" fontId="64" fillId="0" borderId="0" xfId="19" applyFont="1" applyAlignment="1">
      <alignment horizontal="center" vertical="center" wrapText="1"/>
    </xf>
    <xf numFmtId="0" fontId="5" fillId="0" borderId="0" xfId="19" applyFont="1" applyAlignment="1">
      <alignment horizontal="center" vertical="center" wrapText="1"/>
    </xf>
    <xf numFmtId="0" fontId="25" fillId="26" borderId="54" xfId="19" applyFont="1" applyFill="1" applyBorder="1" applyAlignment="1">
      <alignment horizontal="center" vertical="center" wrapText="1"/>
    </xf>
    <xf numFmtId="0" fontId="25" fillId="26" borderId="55" xfId="19" applyFont="1" applyFill="1" applyBorder="1" applyAlignment="1">
      <alignment vertical="center" wrapText="1"/>
    </xf>
    <xf numFmtId="0" fontId="32" fillId="2" borderId="49" xfId="19" applyFont="1" applyFill="1" applyBorder="1" applyAlignment="1">
      <alignment horizontal="centerContinuous" vertical="center" wrapText="1"/>
    </xf>
    <xf numFmtId="0" fontId="32" fillId="2" borderId="42" xfId="19" applyFont="1" applyFill="1" applyBorder="1" applyAlignment="1">
      <alignment horizontal="centerContinuous" vertical="center" wrapText="1"/>
    </xf>
    <xf numFmtId="0" fontId="25" fillId="27" borderId="54" xfId="19" applyFont="1" applyFill="1" applyBorder="1" applyAlignment="1">
      <alignment horizontal="center" vertical="center" wrapText="1"/>
    </xf>
    <xf numFmtId="0" fontId="25" fillId="27" borderId="55" xfId="19" applyFont="1" applyFill="1" applyBorder="1" applyAlignment="1">
      <alignment vertical="center" wrapText="1"/>
    </xf>
    <xf numFmtId="0" fontId="26" fillId="0" borderId="0" xfId="19" applyFont="1" applyAlignment="1">
      <alignment horizontal="center" vertical="center" wrapText="1"/>
    </xf>
    <xf numFmtId="0" fontId="26" fillId="0" borderId="0" xfId="19" applyFont="1" applyAlignment="1">
      <alignment vertical="center" wrapText="1"/>
    </xf>
    <xf numFmtId="0" fontId="32" fillId="26" borderId="49" xfId="19" applyFont="1" applyFill="1" applyBorder="1" applyAlignment="1">
      <alignment horizontal="centerContinuous" vertical="center" wrapText="1"/>
    </xf>
    <xf numFmtId="0" fontId="32" fillId="26" borderId="42" xfId="19" applyFont="1" applyFill="1" applyBorder="1" applyAlignment="1">
      <alignment horizontal="centerContinuous" vertical="center" wrapText="1"/>
    </xf>
    <xf numFmtId="0" fontId="32" fillId="2" borderId="56" xfId="19" applyFont="1" applyFill="1" applyBorder="1" applyAlignment="1">
      <alignment vertical="center"/>
    </xf>
    <xf numFmtId="0" fontId="32" fillId="2" borderId="73" xfId="19" applyFont="1" applyFill="1" applyBorder="1" applyAlignment="1">
      <alignment horizontal="left" vertical="center" wrapText="1"/>
    </xf>
    <xf numFmtId="0" fontId="32" fillId="27" borderId="49" xfId="19" applyFont="1" applyFill="1" applyBorder="1" applyAlignment="1">
      <alignment horizontal="centerContinuous" vertical="center" wrapText="1"/>
    </xf>
    <xf numFmtId="0" fontId="32" fillId="27" borderId="42" xfId="19" applyFont="1" applyFill="1" applyBorder="1" applyAlignment="1">
      <alignment horizontal="centerContinuous" vertical="center" wrapText="1"/>
    </xf>
    <xf numFmtId="0" fontId="25" fillId="28" borderId="54" xfId="19" applyFont="1" applyFill="1" applyBorder="1" applyAlignment="1">
      <alignment horizontal="center" vertical="center" wrapText="1"/>
    </xf>
    <xf numFmtId="0" fontId="25" fillId="28" borderId="55" xfId="19" applyFont="1" applyFill="1" applyBorder="1" applyAlignment="1">
      <alignment horizontal="center" vertical="center" wrapText="1"/>
    </xf>
    <xf numFmtId="0" fontId="64" fillId="0" borderId="0" xfId="19" applyFont="1"/>
    <xf numFmtId="0" fontId="25" fillId="7" borderId="54" xfId="19" applyFont="1" applyFill="1" applyBorder="1" applyAlignment="1">
      <alignment horizontal="center" vertical="center" wrapText="1"/>
    </xf>
    <xf numFmtId="0" fontId="25" fillId="7" borderId="55" xfId="19" applyFont="1" applyFill="1" applyBorder="1" applyAlignment="1">
      <alignment horizontal="center" vertical="center" wrapText="1"/>
    </xf>
    <xf numFmtId="0" fontId="32" fillId="26" borderId="49" xfId="19" applyFont="1" applyFill="1" applyBorder="1" applyAlignment="1">
      <alignment vertical="center"/>
    </xf>
    <xf numFmtId="0" fontId="32" fillId="26" borderId="42" xfId="19" applyFont="1" applyFill="1" applyBorder="1" applyAlignment="1">
      <alignment horizontal="left" vertical="center" wrapText="1"/>
    </xf>
    <xf numFmtId="0" fontId="32" fillId="27" borderId="49" xfId="19" applyFont="1" applyFill="1" applyBorder="1" applyAlignment="1">
      <alignment vertical="center"/>
    </xf>
    <xf numFmtId="0" fontId="32" fillId="27" borderId="42" xfId="19" applyFont="1" applyFill="1" applyBorder="1" applyAlignment="1">
      <alignment horizontal="left" vertical="center" wrapText="1"/>
    </xf>
    <xf numFmtId="0" fontId="32" fillId="28" borderId="49" xfId="19" applyFont="1" applyFill="1" applyBorder="1" applyAlignment="1">
      <alignment horizontal="centerContinuous" vertical="center" wrapText="1"/>
    </xf>
    <xf numFmtId="0" fontId="32" fillId="28" borderId="42" xfId="19" applyFont="1" applyFill="1" applyBorder="1" applyAlignment="1">
      <alignment horizontal="centerContinuous" vertical="center" wrapText="1"/>
    </xf>
    <xf numFmtId="0" fontId="32" fillId="7" borderId="49" xfId="19" applyFont="1" applyFill="1" applyBorder="1" applyAlignment="1">
      <alignment horizontal="centerContinuous" vertical="center" wrapText="1"/>
    </xf>
    <xf numFmtId="0" fontId="32" fillId="7" borderId="42" xfId="19" applyFont="1" applyFill="1" applyBorder="1" applyAlignment="1">
      <alignment horizontal="centerContinuous" vertical="center" wrapText="1"/>
    </xf>
    <xf numFmtId="0" fontId="12" fillId="0" borderId="0" xfId="19" applyFont="1" applyAlignment="1">
      <alignment vertical="center"/>
    </xf>
    <xf numFmtId="0" fontId="12" fillId="0" borderId="0" xfId="19" applyFont="1" applyAlignment="1">
      <alignment horizontal="left" vertical="center" wrapText="1"/>
    </xf>
    <xf numFmtId="0" fontId="32" fillId="26" borderId="49" xfId="19" applyFont="1" applyFill="1" applyBorder="1" applyAlignment="1">
      <alignment horizontal="left" vertical="center" wrapText="1"/>
    </xf>
    <xf numFmtId="0" fontId="32" fillId="26" borderId="42" xfId="19" applyFont="1" applyFill="1" applyBorder="1" applyAlignment="1">
      <alignment vertical="center" wrapText="1"/>
    </xf>
    <xf numFmtId="0" fontId="32" fillId="27" borderId="49" xfId="19" applyFont="1" applyFill="1" applyBorder="1" applyAlignment="1">
      <alignment horizontal="left" vertical="center" wrapText="1"/>
    </xf>
    <xf numFmtId="0" fontId="32" fillId="27" borderId="42" xfId="19" applyFont="1" applyFill="1" applyBorder="1" applyAlignment="1">
      <alignment vertical="center" wrapText="1"/>
    </xf>
    <xf numFmtId="0" fontId="32" fillId="28" borderId="56" xfId="19" applyFont="1" applyFill="1" applyBorder="1" applyAlignment="1">
      <alignment vertical="center"/>
    </xf>
    <xf numFmtId="0" fontId="32" fillId="28" borderId="73" xfId="19" applyFont="1" applyFill="1" applyBorder="1" applyAlignment="1">
      <alignment horizontal="left" vertical="center" wrapText="1"/>
    </xf>
    <xf numFmtId="0" fontId="32" fillId="7" borderId="56" xfId="19" applyFont="1" applyFill="1" applyBorder="1" applyAlignment="1">
      <alignment vertical="center"/>
    </xf>
    <xf numFmtId="0" fontId="32" fillId="7" borderId="73" xfId="19" applyFont="1" applyFill="1" applyBorder="1" applyAlignment="1">
      <alignment horizontal="left" vertical="center" wrapText="1"/>
    </xf>
    <xf numFmtId="0" fontId="22" fillId="0" borderId="0" xfId="19" applyFont="1" applyAlignment="1">
      <alignment horizontal="center" vertical="center" wrapText="1"/>
    </xf>
    <xf numFmtId="0" fontId="12" fillId="0" borderId="0" xfId="19" applyFont="1" applyAlignment="1">
      <alignment vertical="center" wrapText="1"/>
    </xf>
    <xf numFmtId="0" fontId="65" fillId="0" borderId="0" xfId="19" applyFont="1"/>
    <xf numFmtId="167" fontId="32" fillId="26" borderId="42" xfId="20" applyFont="1" applyFill="1" applyBorder="1" applyAlignment="1">
      <alignment vertical="center" wrapText="1"/>
    </xf>
    <xf numFmtId="0" fontId="32" fillId="27" borderId="56" xfId="19" applyFont="1" applyFill="1" applyBorder="1" applyAlignment="1">
      <alignment horizontal="left" vertical="center" wrapText="1"/>
    </xf>
    <xf numFmtId="0" fontId="32" fillId="27" borderId="73" xfId="19" applyFont="1" applyFill="1" applyBorder="1" applyAlignment="1">
      <alignment vertical="center" wrapText="1"/>
    </xf>
    <xf numFmtId="0" fontId="64" fillId="0" borderId="0" xfId="19" applyFont="1" applyAlignment="1">
      <alignment horizontal="center"/>
    </xf>
    <xf numFmtId="0" fontId="66" fillId="0" borderId="0" xfId="19" applyFont="1"/>
    <xf numFmtId="0" fontId="32" fillId="26" borderId="56" xfId="19" applyFont="1" applyFill="1" applyBorder="1" applyAlignment="1">
      <alignment horizontal="left" vertical="center" wrapText="1"/>
    </xf>
    <xf numFmtId="167" fontId="32" fillId="26" borderId="73" xfId="20" applyFont="1" applyFill="1" applyBorder="1" applyAlignment="1">
      <alignment vertical="center" wrapText="1"/>
    </xf>
    <xf numFmtId="0" fontId="22" fillId="0" borderId="0" xfId="19" applyFont="1" applyAlignment="1">
      <alignment vertical="center" wrapText="1"/>
    </xf>
    <xf numFmtId="0" fontId="32" fillId="0" borderId="0" xfId="19" applyFont="1" applyAlignment="1">
      <alignment horizontal="centerContinuous" vertical="center" wrapText="1"/>
    </xf>
    <xf numFmtId="0" fontId="32" fillId="0" borderId="0" xfId="19" applyFont="1" applyAlignment="1">
      <alignment vertical="center"/>
    </xf>
    <xf numFmtId="0" fontId="65" fillId="0" borderId="0" xfId="19" applyFont="1" applyAlignment="1">
      <alignment horizontal="center" vertical="center" wrapText="1"/>
    </xf>
    <xf numFmtId="0" fontId="65" fillId="0" borderId="0" xfId="19" applyFont="1" applyAlignment="1">
      <alignment vertical="center" wrapText="1"/>
    </xf>
    <xf numFmtId="0" fontId="32" fillId="24" borderId="1" xfId="19" applyFont="1" applyFill="1" applyBorder="1" applyAlignment="1">
      <alignment horizontal="center" vertical="center" wrapText="1"/>
    </xf>
    <xf numFmtId="0" fontId="32" fillId="25" borderId="1" xfId="19" applyFont="1" applyFill="1" applyBorder="1" applyAlignment="1">
      <alignment horizontal="center" vertical="center" wrapText="1"/>
    </xf>
    <xf numFmtId="0" fontId="32" fillId="0" borderId="0" xfId="19" applyFont="1" applyAlignment="1">
      <alignment wrapText="1"/>
    </xf>
    <xf numFmtId="0" fontId="32" fillId="26" borderId="1" xfId="19" applyFont="1" applyFill="1" applyBorder="1" applyAlignment="1">
      <alignment vertical="center" wrapText="1"/>
    </xf>
    <xf numFmtId="0" fontId="32" fillId="27" borderId="1" xfId="19" applyFont="1" applyFill="1" applyBorder="1" applyAlignment="1">
      <alignment vertical="center" wrapText="1"/>
    </xf>
    <xf numFmtId="0" fontId="32" fillId="2" borderId="1" xfId="19" applyFont="1" applyFill="1" applyBorder="1" applyAlignment="1">
      <alignment vertical="center" wrapText="1"/>
    </xf>
    <xf numFmtId="0" fontId="32" fillId="7" borderId="1" xfId="19" applyFont="1" applyFill="1" applyBorder="1" applyAlignment="1">
      <alignment horizontal="left" vertical="center" wrapText="1"/>
    </xf>
    <xf numFmtId="0" fontId="32" fillId="28" borderId="1" xfId="19" applyFont="1" applyFill="1" applyBorder="1" applyAlignment="1">
      <alignment horizontal="centerContinuous" vertical="center" wrapText="1"/>
    </xf>
    <xf numFmtId="0" fontId="12" fillId="2" borderId="49" xfId="19" applyFont="1" applyFill="1" applyBorder="1" applyAlignment="1">
      <alignment horizontal="centerContinuous" vertical="center" wrapText="1"/>
    </xf>
    <xf numFmtId="0" fontId="12" fillId="2" borderId="42" xfId="19" applyFont="1" applyFill="1" applyBorder="1" applyAlignment="1">
      <alignment horizontal="centerContinuous" vertical="center" wrapText="1"/>
    </xf>
    <xf numFmtId="0" fontId="66" fillId="0" borderId="0" xfId="19" applyFont="1" applyAlignment="1">
      <alignment horizontal="center" vertical="center" wrapText="1"/>
    </xf>
    <xf numFmtId="0" fontId="66" fillId="0" borderId="0" xfId="19" applyFont="1" applyAlignment="1">
      <alignment vertical="center" wrapText="1"/>
    </xf>
    <xf numFmtId="0" fontId="5" fillId="0" borderId="0" xfId="19" applyFont="1"/>
    <xf numFmtId="0" fontId="5" fillId="0" borderId="0" xfId="19" applyFont="1" applyAlignment="1">
      <alignment horizontal="center"/>
    </xf>
    <xf numFmtId="0" fontId="4" fillId="0" borderId="0" xfId="19" applyFont="1" applyAlignment="1">
      <alignment vertical="center" wrapText="1"/>
    </xf>
    <xf numFmtId="0" fontId="4" fillId="0" borderId="0" xfId="19" applyFont="1" applyAlignment="1">
      <alignment horizontal="center" vertical="center" wrapText="1"/>
    </xf>
    <xf numFmtId="0" fontId="12" fillId="2" borderId="56" xfId="19" applyFont="1" applyFill="1" applyBorder="1" applyAlignment="1">
      <alignment vertical="center"/>
    </xf>
    <xf numFmtId="0" fontId="12" fillId="2" borderId="73" xfId="19" applyFont="1" applyFill="1" applyBorder="1" applyAlignment="1">
      <alignment horizontal="left" vertical="center" wrapText="1"/>
    </xf>
    <xf numFmtId="0" fontId="4" fillId="0" borderId="0" xfId="19" applyFont="1"/>
    <xf numFmtId="0" fontId="67" fillId="0" borderId="0" xfId="19" applyFont="1" applyAlignment="1">
      <alignment horizontal="left" indent="1"/>
    </xf>
    <xf numFmtId="0" fontId="7" fillId="0" borderId="0" xfId="19" applyFont="1" applyAlignment="1">
      <alignment horizontal="left" indent="1"/>
    </xf>
    <xf numFmtId="0" fontId="12" fillId="0" borderId="0" xfId="19" applyFont="1"/>
    <xf numFmtId="0" fontId="12" fillId="0" borderId="24" xfId="19" applyFont="1" applyBorder="1"/>
    <xf numFmtId="0" fontId="0" fillId="0" borderId="0" xfId="0" applyProtection="1">
      <protection locked="0"/>
    </xf>
    <xf numFmtId="0" fontId="7" fillId="17" borderId="49" xfId="0" applyFont="1" applyFill="1" applyBorder="1" applyAlignment="1" applyProtection="1">
      <alignment vertical="top" wrapText="1"/>
      <protection locked="0"/>
    </xf>
    <xf numFmtId="0" fontId="7" fillId="10" borderId="0" xfId="0" applyFont="1" applyFill="1" applyAlignment="1" applyProtection="1">
      <alignment vertical="top" wrapText="1"/>
      <protection locked="0"/>
    </xf>
    <xf numFmtId="0" fontId="10" fillId="29" borderId="1" xfId="0" applyFont="1" applyFill="1" applyBorder="1" applyAlignment="1" applyProtection="1">
      <alignment horizontal="center" vertical="center"/>
      <protection locked="0"/>
    </xf>
    <xf numFmtId="0" fontId="0" fillId="0" borderId="1" xfId="0" applyBorder="1" applyProtection="1">
      <protection locked="0"/>
    </xf>
    <xf numFmtId="0" fontId="10" fillId="29" borderId="1" xfId="0" applyFont="1" applyFill="1" applyBorder="1" applyAlignment="1" applyProtection="1">
      <alignment horizontal="center" vertical="center" wrapText="1"/>
      <protection locked="0"/>
    </xf>
    <xf numFmtId="0" fontId="68" fillId="0" borderId="1" xfId="0" applyFont="1" applyBorder="1" applyAlignment="1" applyProtection="1">
      <alignment wrapText="1"/>
      <protection locked="0"/>
    </xf>
    <xf numFmtId="0" fontId="69" fillId="0" borderId="1" xfId="0" applyFont="1" applyBorder="1" applyAlignment="1" applyProtection="1">
      <alignment wrapText="1"/>
      <protection locked="0"/>
    </xf>
    <xf numFmtId="0" fontId="69" fillId="0" borderId="1" xfId="0" applyFont="1" applyBorder="1" applyProtection="1">
      <protection locked="0"/>
    </xf>
    <xf numFmtId="0" fontId="68" fillId="0" borderId="1" xfId="0" applyFont="1" applyBorder="1" applyProtection="1">
      <protection locked="0"/>
    </xf>
    <xf numFmtId="0" fontId="54" fillId="6" borderId="14" xfId="10" applyFont="1" applyFill="1" applyAlignment="1" applyProtection="1">
      <alignment horizontal="center" vertical="center" wrapText="1"/>
      <protection locked="0"/>
    </xf>
    <xf numFmtId="0" fontId="22" fillId="0" borderId="0" xfId="14" applyFont="1" applyAlignment="1" applyProtection="1">
      <alignment horizontal="center" vertical="center" wrapText="1"/>
    </xf>
    <xf numFmtId="0" fontId="70" fillId="7" borderId="1" xfId="5" applyFont="1" applyFill="1" applyBorder="1" applyAlignment="1">
      <alignment horizontal="left" vertical="center" wrapText="1"/>
    </xf>
    <xf numFmtId="165" fontId="16" fillId="0" borderId="1" xfId="3" applyNumberFormat="1" applyFont="1" applyBorder="1" applyAlignment="1" applyProtection="1">
      <alignment horizontal="left" indent="1"/>
      <protection locked="0"/>
    </xf>
    <xf numFmtId="165" fontId="16" fillId="0" borderId="62" xfId="3" applyNumberFormat="1" applyFont="1" applyBorder="1" applyAlignment="1" applyProtection="1">
      <alignment horizontal="left" indent="1"/>
      <protection locked="0"/>
    </xf>
    <xf numFmtId="0" fontId="7" fillId="0" borderId="49" xfId="0" applyFont="1" applyBorder="1" applyAlignment="1" applyProtection="1">
      <alignment vertical="center"/>
    </xf>
    <xf numFmtId="0" fontId="0" fillId="0" borderId="1" xfId="0" applyBorder="1"/>
    <xf numFmtId="0" fontId="0" fillId="0" borderId="1" xfId="0" applyFill="1" applyBorder="1"/>
    <xf numFmtId="0" fontId="19" fillId="0" borderId="0" xfId="14" applyFont="1" applyAlignment="1" applyProtection="1">
      <alignment horizontal="left" vertical="center"/>
    </xf>
    <xf numFmtId="0" fontId="19" fillId="0" borderId="0" xfId="14" applyFont="1" applyAlignment="1" applyProtection="1">
      <alignment horizontal="center" vertical="center"/>
    </xf>
    <xf numFmtId="10" fontId="12" fillId="0" borderId="0" xfId="1" applyNumberFormat="1" applyFont="1"/>
    <xf numFmtId="49" fontId="4" fillId="6" borderId="71" xfId="0" applyNumberFormat="1" applyFont="1" applyFill="1" applyBorder="1" applyAlignment="1" applyProtection="1">
      <alignment horizontal="center" vertical="center" wrapText="1"/>
      <protection locked="0"/>
    </xf>
    <xf numFmtId="49" fontId="4" fillId="6" borderId="59" xfId="0" applyNumberFormat="1" applyFont="1" applyFill="1" applyBorder="1" applyAlignment="1" applyProtection="1">
      <alignment horizontal="center" vertical="center" wrapText="1"/>
      <protection locked="0"/>
    </xf>
    <xf numFmtId="49" fontId="4" fillId="6" borderId="60" xfId="0" applyNumberFormat="1" applyFont="1" applyFill="1" applyBorder="1" applyAlignment="1" applyProtection="1">
      <alignment horizontal="center" vertical="center" wrapText="1"/>
      <protection locked="0"/>
    </xf>
    <xf numFmtId="0" fontId="11" fillId="0" borderId="50" xfId="4" applyBorder="1" applyAlignment="1" applyProtection="1">
      <alignment horizontal="center" vertical="center"/>
      <protection locked="0"/>
    </xf>
    <xf numFmtId="0" fontId="21" fillId="0" borderId="37" xfId="4" applyFont="1" applyBorder="1" applyAlignment="1" applyProtection="1">
      <alignment horizontal="center" vertical="center"/>
      <protection locked="0"/>
    </xf>
    <xf numFmtId="0" fontId="21" fillId="0" borderId="51" xfId="4" applyFont="1" applyBorder="1" applyAlignment="1" applyProtection="1">
      <alignment horizontal="center" vertical="center"/>
      <protection locked="0"/>
    </xf>
    <xf numFmtId="0" fontId="7" fillId="0" borderId="3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4" fillId="6" borderId="3"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2" xfId="0" applyFont="1" applyBorder="1" applyAlignment="1" applyProtection="1">
      <alignment horizontal="center" vertical="center" wrapText="1"/>
    </xf>
    <xf numFmtId="0" fontId="4" fillId="6" borderId="52" xfId="0" applyFont="1" applyFill="1" applyBorder="1" applyAlignment="1" applyProtection="1">
      <alignment horizontal="center" vertical="center" wrapText="1"/>
      <protection locked="0"/>
    </xf>
    <xf numFmtId="0" fontId="4" fillId="6" borderId="63"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49" fontId="4" fillId="6" borderId="3" xfId="0" applyNumberFormat="1" applyFont="1" applyFill="1" applyBorder="1" applyAlignment="1" applyProtection="1">
      <alignment horizontal="center" vertical="center" wrapText="1"/>
      <protection locked="0"/>
    </xf>
    <xf numFmtId="49" fontId="4" fillId="6" borderId="4" xfId="0" applyNumberFormat="1" applyFont="1" applyFill="1" applyBorder="1" applyAlignment="1" applyProtection="1">
      <alignment horizontal="center" vertical="center" wrapText="1"/>
      <protection locked="0"/>
    </xf>
    <xf numFmtId="0" fontId="21" fillId="6" borderId="52" xfId="4" applyFont="1" applyFill="1" applyBorder="1" applyAlignment="1" applyProtection="1">
      <alignment horizontal="center" vertical="center" wrapText="1"/>
      <protection locked="0"/>
    </xf>
    <xf numFmtId="0" fontId="21" fillId="6" borderId="63" xfId="4" applyFont="1" applyFill="1" applyBorder="1" applyAlignment="1" applyProtection="1">
      <alignment horizontal="center" vertical="center" wrapText="1"/>
      <protection locked="0"/>
    </xf>
    <xf numFmtId="0" fontId="20" fillId="0" borderId="16" xfId="0" applyFont="1" applyBorder="1" applyAlignment="1" applyProtection="1">
      <alignment horizontal="center" vertical="center" wrapText="1"/>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45" xfId="0" applyFont="1" applyBorder="1" applyAlignment="1" applyProtection="1">
      <alignment horizontal="center" vertical="center"/>
    </xf>
    <xf numFmtId="49" fontId="4" fillId="6" borderId="33" xfId="0" applyNumberFormat="1" applyFont="1" applyFill="1" applyBorder="1" applyAlignment="1" applyProtection="1">
      <alignment horizontal="center" vertical="center" wrapText="1"/>
      <protection locked="0"/>
    </xf>
    <xf numFmtId="49" fontId="4" fillId="6" borderId="12" xfId="0" applyNumberFormat="1" applyFont="1" applyFill="1" applyBorder="1" applyAlignment="1" applyProtection="1">
      <alignment horizontal="center" vertical="center" wrapText="1"/>
      <protection locked="0"/>
    </xf>
    <xf numFmtId="49" fontId="4" fillId="6" borderId="53"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wrapText="1"/>
      <protection locked="0"/>
    </xf>
    <xf numFmtId="49" fontId="4" fillId="6" borderId="42" xfId="0" applyNumberFormat="1" applyFont="1" applyFill="1" applyBorder="1" applyAlignment="1" applyProtection="1">
      <alignment horizontal="center" vertical="center" wrapText="1"/>
      <protection locked="0"/>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28" xfId="0" applyFont="1" applyFill="1" applyBorder="1" applyAlignment="1">
      <alignment horizontal="center" vertical="center"/>
    </xf>
    <xf numFmtId="0" fontId="46" fillId="11" borderId="70" xfId="0" applyFont="1" applyFill="1" applyBorder="1" applyAlignment="1">
      <alignment horizontal="center" vertical="center"/>
    </xf>
    <xf numFmtId="0" fontId="46" fillId="11" borderId="6" xfId="0" applyFont="1" applyFill="1" applyBorder="1" applyAlignment="1">
      <alignment horizontal="center" vertical="center"/>
    </xf>
    <xf numFmtId="0" fontId="7" fillId="0" borderId="3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49" fontId="4" fillId="6" borderId="32" xfId="0" applyNumberFormat="1" applyFont="1" applyFill="1" applyBorder="1" applyAlignment="1" applyProtection="1">
      <alignment horizontal="center" vertical="center" wrapText="1"/>
      <protection locked="0"/>
    </xf>
    <xf numFmtId="49" fontId="4" fillId="6" borderId="38" xfId="0" applyNumberFormat="1" applyFont="1" applyFill="1" applyBorder="1" applyAlignment="1" applyProtection="1">
      <alignment horizontal="center" vertical="center" wrapText="1"/>
      <protection locked="0"/>
    </xf>
    <xf numFmtId="49" fontId="4" fillId="6" borderId="67" xfId="0" applyNumberFormat="1" applyFont="1" applyFill="1" applyBorder="1" applyAlignment="1" applyProtection="1">
      <alignment horizontal="center" vertical="center" wrapText="1"/>
      <protection locked="0"/>
    </xf>
    <xf numFmtId="49" fontId="4" fillId="6" borderId="62" xfId="0" applyNumberFormat="1" applyFont="1" applyFill="1" applyBorder="1" applyAlignment="1" applyProtection="1">
      <alignment horizontal="center" vertical="center" wrapText="1"/>
      <protection locked="0"/>
    </xf>
    <xf numFmtId="49" fontId="4" fillId="6" borderId="58" xfId="0" applyNumberFormat="1" applyFont="1" applyFill="1" applyBorder="1" applyAlignment="1" applyProtection="1">
      <alignment horizontal="center" vertical="center" wrapText="1"/>
      <protection locked="0"/>
    </xf>
    <xf numFmtId="49" fontId="4" fillId="6" borderId="49" xfId="0" applyNumberFormat="1"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40"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9"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165" fontId="4" fillId="0" borderId="59" xfId="3" applyFont="1" applyFill="1" applyBorder="1" applyAlignment="1" applyProtection="1">
      <alignment horizontal="center" vertical="center" wrapText="1"/>
      <protection hidden="1"/>
    </xf>
    <xf numFmtId="165" fontId="4" fillId="0" borderId="62" xfId="3" applyFont="1" applyFill="1" applyBorder="1" applyAlignment="1" applyProtection="1">
      <alignment horizontal="center" vertical="center" wrapText="1"/>
      <protection hidden="1"/>
    </xf>
    <xf numFmtId="0" fontId="12" fillId="0" borderId="32" xfId="4" applyFont="1" applyBorder="1" applyAlignment="1" applyProtection="1">
      <alignment horizontal="left" indent="2"/>
      <protection locked="0" hidden="1"/>
    </xf>
    <xf numFmtId="0" fontId="12" fillId="0" borderId="1" xfId="4" applyFont="1" applyBorder="1" applyAlignment="1" applyProtection="1">
      <alignment horizontal="left" indent="2"/>
      <protection locked="0" hidden="1"/>
    </xf>
    <xf numFmtId="49" fontId="4" fillId="6" borderId="41" xfId="0" applyNumberFormat="1" applyFont="1" applyFill="1" applyBorder="1" applyAlignment="1" applyProtection="1">
      <alignment horizontal="center" vertical="center" wrapText="1"/>
      <protection locked="0"/>
    </xf>
    <xf numFmtId="49" fontId="4" fillId="6" borderId="66" xfId="0" applyNumberFormat="1"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xf>
    <xf numFmtId="49" fontId="4" fillId="6" borderId="50" xfId="0" applyNumberFormat="1" applyFont="1" applyFill="1" applyBorder="1" applyAlignment="1" applyProtection="1">
      <alignment horizontal="center" vertical="center" wrapText="1"/>
      <protection locked="0"/>
    </xf>
    <xf numFmtId="49" fontId="4" fillId="6" borderId="51"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1" xfId="0" applyFont="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49" fontId="4" fillId="6" borderId="69" xfId="0" applyNumberFormat="1" applyFont="1" applyFill="1" applyBorder="1" applyAlignment="1" applyProtection="1">
      <alignment horizontal="center" vertical="center" wrapText="1"/>
      <protection locked="0"/>
    </xf>
    <xf numFmtId="49" fontId="4" fillId="6" borderId="44" xfId="0" applyNumberFormat="1"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71"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9"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71" xfId="0" applyFont="1" applyBorder="1" applyAlignment="1" applyProtection="1">
      <alignment horizontal="center" vertical="center" wrapText="1"/>
    </xf>
    <xf numFmtId="0" fontId="7" fillId="0" borderId="43" xfId="0" applyFont="1" applyBorder="1" applyAlignment="1" applyProtection="1">
      <alignment horizontal="left" vertical="center"/>
    </xf>
    <xf numFmtId="0" fontId="7" fillId="0" borderId="69" xfId="0" applyFont="1" applyBorder="1" applyAlignment="1" applyProtection="1">
      <alignment horizontal="left" vertical="center"/>
    </xf>
    <xf numFmtId="0" fontId="19" fillId="7" borderId="6" xfId="0" applyFont="1" applyFill="1" applyBorder="1" applyAlignment="1" applyProtection="1">
      <alignment horizontal="left" vertical="center"/>
    </xf>
    <xf numFmtId="0" fontId="19" fillId="7" borderId="70" xfId="0" applyFont="1" applyFill="1" applyBorder="1" applyAlignment="1" applyProtection="1">
      <alignment horizontal="left" vertical="center"/>
    </xf>
    <xf numFmtId="0" fontId="7" fillId="0" borderId="22"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8" xfId="0" applyFont="1" applyBorder="1" applyAlignment="1" applyProtection="1">
      <alignment horizontal="left" vertical="center"/>
    </xf>
    <xf numFmtId="0" fontId="4" fillId="0" borderId="31" xfId="0" applyFont="1" applyFill="1" applyBorder="1" applyAlignment="1" applyProtection="1">
      <alignment horizontal="center" vertical="center" wrapText="1"/>
      <protection locked="0"/>
    </xf>
    <xf numFmtId="0" fontId="49" fillId="0" borderId="6"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36" xfId="4" applyFont="1" applyBorder="1" applyAlignment="1" applyProtection="1">
      <alignment horizontal="left" indent="2"/>
      <protection locked="0" hidden="1"/>
    </xf>
    <xf numFmtId="0" fontId="12" fillId="0" borderId="29" xfId="4" applyFont="1" applyBorder="1" applyAlignment="1" applyProtection="1">
      <alignment horizontal="left" indent="2"/>
      <protection locked="0" hidden="1"/>
    </xf>
    <xf numFmtId="0" fontId="12" fillId="6" borderId="49" xfId="13" applyFill="1" applyBorder="1" applyAlignment="1" applyProtection="1">
      <alignment horizontal="left" vertical="top" wrapText="1"/>
      <protection locked="0"/>
    </xf>
    <xf numFmtId="0" fontId="12" fillId="6" borderId="4" xfId="13" applyFill="1" applyBorder="1" applyAlignment="1" applyProtection="1">
      <alignment horizontal="left" vertical="top" wrapText="1"/>
      <protection locked="0"/>
    </xf>
    <xf numFmtId="0" fontId="12" fillId="0" borderId="56" xfId="13" applyBorder="1" applyAlignment="1" applyProtection="1">
      <alignment horizontal="right"/>
    </xf>
    <xf numFmtId="0" fontId="12" fillId="0" borderId="57" xfId="13" applyBorder="1" applyAlignment="1" applyProtection="1">
      <alignment horizontal="right"/>
    </xf>
    <xf numFmtId="0" fontId="7" fillId="0" borderId="6" xfId="13" applyFont="1" applyBorder="1" applyAlignment="1" applyProtection="1">
      <alignment horizontal="center" vertical="center" wrapText="1"/>
    </xf>
    <xf numFmtId="0" fontId="7" fillId="0" borderId="70" xfId="13" applyFont="1" applyBorder="1" applyAlignment="1" applyProtection="1">
      <alignment horizontal="center" vertical="center" wrapText="1"/>
    </xf>
    <xf numFmtId="0" fontId="12" fillId="6" borderId="54" xfId="13" applyFill="1" applyBorder="1" applyAlignment="1" applyProtection="1">
      <alignment horizontal="left" vertical="top" wrapText="1"/>
      <protection locked="0"/>
    </xf>
    <xf numFmtId="0" fontId="12" fillId="6" borderId="65" xfId="13" applyFill="1" applyBorder="1" applyAlignment="1" applyProtection="1">
      <alignment horizontal="left" vertical="top" wrapText="1"/>
      <protection locked="0"/>
    </xf>
    <xf numFmtId="0" fontId="12" fillId="6" borderId="1" xfId="13" applyFill="1" applyBorder="1" applyAlignment="1" applyProtection="1">
      <alignment horizontal="left" vertical="top" wrapText="1"/>
      <protection locked="0"/>
    </xf>
    <xf numFmtId="0" fontId="26" fillId="0" borderId="3" xfId="13" applyFont="1" applyBorder="1" applyAlignment="1" applyProtection="1">
      <alignment horizontal="right"/>
    </xf>
    <xf numFmtId="0" fontId="26" fillId="0" borderId="2" xfId="13" applyFont="1" applyBorder="1" applyAlignment="1" applyProtection="1">
      <alignment horizontal="right"/>
    </xf>
    <xf numFmtId="0" fontId="26" fillId="0" borderId="4" xfId="13" applyFont="1" applyBorder="1" applyAlignment="1" applyProtection="1">
      <alignment horizontal="right"/>
    </xf>
    <xf numFmtId="0" fontId="7" fillId="0" borderId="1" xfId="13" applyFont="1" applyBorder="1" applyAlignment="1" applyProtection="1">
      <alignment horizontal="center" vertical="center" wrapText="1"/>
    </xf>
    <xf numFmtId="0" fontId="7" fillId="0" borderId="6" xfId="13" applyFont="1" applyBorder="1" applyAlignment="1" applyProtection="1">
      <alignment horizontal="center" vertical="top" wrapText="1"/>
    </xf>
    <xf numFmtId="0" fontId="7" fillId="0" borderId="70" xfId="13" applyFont="1" applyBorder="1" applyAlignment="1" applyProtection="1">
      <alignment horizontal="center" vertical="top" wrapText="1"/>
    </xf>
    <xf numFmtId="0" fontId="12" fillId="0" borderId="49" xfId="13" applyBorder="1" applyAlignment="1" applyProtection="1">
      <alignment horizontal="center" vertical="top" wrapText="1"/>
    </xf>
    <xf numFmtId="0" fontId="12" fillId="0" borderId="4" xfId="13" applyBorder="1" applyAlignment="1" applyProtection="1">
      <alignment horizontal="center" vertical="top" wrapText="1"/>
    </xf>
    <xf numFmtId="0" fontId="12" fillId="0" borderId="73" xfId="13" applyBorder="1" applyAlignment="1" applyProtection="1">
      <alignment horizontal="right"/>
    </xf>
    <xf numFmtId="0" fontId="12" fillId="0" borderId="54" xfId="13" applyBorder="1" applyAlignment="1" applyProtection="1">
      <alignment horizontal="center" vertical="top" wrapText="1"/>
    </xf>
    <xf numFmtId="0" fontId="12" fillId="0" borderId="65" xfId="13" applyBorder="1" applyAlignment="1" applyProtection="1">
      <alignment horizontal="center" vertical="top" wrapText="1"/>
    </xf>
    <xf numFmtId="0" fontId="12" fillId="6" borderId="49" xfId="13" applyFill="1" applyBorder="1" applyAlignment="1" applyProtection="1">
      <alignment horizontal="center" vertical="top" wrapText="1"/>
      <protection locked="0"/>
    </xf>
    <xf numFmtId="0" fontId="12" fillId="6" borderId="2" xfId="13" applyFill="1" applyBorder="1" applyAlignment="1" applyProtection="1">
      <alignment horizontal="center" vertical="top" wrapText="1"/>
      <protection locked="0"/>
    </xf>
    <xf numFmtId="0" fontId="12" fillId="6" borderId="4" xfId="13" applyFill="1" applyBorder="1" applyAlignment="1" applyProtection="1">
      <alignment horizontal="center" vertical="top" wrapText="1"/>
      <protection locked="0"/>
    </xf>
    <xf numFmtId="0" fontId="7" fillId="0" borderId="7" xfId="13" applyFont="1" applyBorder="1" applyAlignment="1" applyProtection="1">
      <alignment horizontal="center" vertical="top" wrapText="1"/>
    </xf>
    <xf numFmtId="0" fontId="12" fillId="6" borderId="54" xfId="13" applyFill="1" applyBorder="1" applyAlignment="1" applyProtection="1">
      <alignment horizontal="center" vertical="top" wrapText="1"/>
      <protection locked="0"/>
    </xf>
    <xf numFmtId="0" fontId="12" fillId="6" borderId="48" xfId="13" applyFill="1" applyBorder="1" applyAlignment="1" applyProtection="1">
      <alignment horizontal="center" vertical="top" wrapText="1"/>
      <protection locked="0"/>
    </xf>
    <xf numFmtId="0" fontId="12" fillId="6" borderId="65" xfId="13" applyFill="1" applyBorder="1" applyAlignment="1" applyProtection="1">
      <alignment horizontal="center" vertical="top" wrapText="1"/>
      <protection locked="0"/>
    </xf>
    <xf numFmtId="0" fontId="12" fillId="6" borderId="27" xfId="13" applyFill="1" applyBorder="1" applyAlignment="1" applyProtection="1">
      <alignment horizontal="center" vertical="top" wrapText="1"/>
      <protection locked="0"/>
    </xf>
    <xf numFmtId="0" fontId="12" fillId="6" borderId="12" xfId="13" applyFill="1" applyBorder="1" applyAlignment="1" applyProtection="1">
      <alignment horizontal="center" vertical="top" wrapText="1"/>
      <protection locked="0"/>
    </xf>
    <xf numFmtId="0" fontId="12" fillId="6" borderId="53" xfId="13" applyFill="1" applyBorder="1" applyAlignment="1" applyProtection="1">
      <alignment horizontal="center" vertical="top" wrapText="1"/>
      <protection locked="0"/>
    </xf>
    <xf numFmtId="0" fontId="12" fillId="0" borderId="61" xfId="13" applyBorder="1" applyAlignment="1" applyProtection="1">
      <alignment horizontal="right"/>
    </xf>
    <xf numFmtId="0" fontId="12" fillId="0" borderId="24" xfId="13" applyBorder="1" applyAlignment="1" applyProtection="1">
      <alignment horizontal="right"/>
    </xf>
    <xf numFmtId="0" fontId="12" fillId="6" borderId="1" xfId="13" applyFill="1" applyBorder="1" applyAlignment="1" applyProtection="1">
      <alignment horizontal="center"/>
      <protection locked="0"/>
    </xf>
    <xf numFmtId="0" fontId="12" fillId="6" borderId="3" xfId="13" applyFill="1" applyBorder="1" applyAlignment="1" applyProtection="1">
      <alignment horizontal="center"/>
      <protection locked="0"/>
    </xf>
    <xf numFmtId="0" fontId="12" fillId="6" borderId="2" xfId="13" applyFill="1" applyBorder="1" applyAlignment="1" applyProtection="1">
      <alignment horizontal="center"/>
      <protection locked="0"/>
    </xf>
    <xf numFmtId="0" fontId="12" fillId="6" borderId="4" xfId="13" applyFill="1" applyBorder="1" applyAlignment="1" applyProtection="1">
      <alignment horizontal="center"/>
      <protection locked="0"/>
    </xf>
    <xf numFmtId="0" fontId="26" fillId="0" borderId="28" xfId="13" applyFont="1" applyBorder="1" applyAlignment="1" applyProtection="1">
      <alignment horizontal="center" vertical="center" wrapText="1"/>
    </xf>
    <xf numFmtId="0" fontId="26" fillId="0" borderId="7" xfId="13" applyFont="1" applyBorder="1" applyAlignment="1" applyProtection="1">
      <alignment horizontal="center" vertical="center" wrapText="1"/>
    </xf>
    <xf numFmtId="0" fontId="26" fillId="0" borderId="70" xfId="13" applyFont="1" applyBorder="1" applyAlignment="1" applyProtection="1">
      <alignment horizontal="center" vertical="center" wrapText="1"/>
    </xf>
    <xf numFmtId="0" fontId="12" fillId="6" borderId="15" xfId="13" applyFill="1" applyBorder="1" applyAlignment="1" applyProtection="1">
      <alignment horizontal="center"/>
      <protection locked="0"/>
    </xf>
    <xf numFmtId="0" fontId="12" fillId="6" borderId="16" xfId="13" applyFill="1" applyBorder="1" applyAlignment="1" applyProtection="1">
      <alignment horizontal="center"/>
      <protection locked="0"/>
    </xf>
    <xf numFmtId="0" fontId="12" fillId="6" borderId="17" xfId="13" applyFill="1" applyBorder="1" applyAlignment="1" applyProtection="1">
      <alignment horizontal="center"/>
      <protection locked="0"/>
    </xf>
    <xf numFmtId="0" fontId="7" fillId="0" borderId="6" xfId="13" applyFont="1" applyBorder="1" applyAlignment="1" applyProtection="1">
      <alignment horizontal="center"/>
    </xf>
    <xf numFmtId="0" fontId="7" fillId="0" borderId="7" xfId="13" applyFont="1" applyBorder="1" applyAlignment="1" applyProtection="1">
      <alignment horizontal="center"/>
    </xf>
    <xf numFmtId="0" fontId="7" fillId="0" borderId="8" xfId="13" applyFont="1" applyBorder="1" applyAlignment="1" applyProtection="1">
      <alignment horizontal="center"/>
    </xf>
    <xf numFmtId="0" fontId="26" fillId="0" borderId="6" xfId="13" applyFont="1" applyBorder="1" applyAlignment="1" applyProtection="1">
      <alignment horizontal="center" vertical="center" wrapText="1"/>
    </xf>
    <xf numFmtId="0" fontId="26" fillId="0" borderId="6" xfId="13" applyFont="1" applyBorder="1" applyAlignment="1" applyProtection="1">
      <alignment horizontal="right" vertical="top" wrapText="1"/>
    </xf>
    <xf numFmtId="0" fontId="26" fillId="0" borderId="7" xfId="13" applyFont="1" applyBorder="1" applyAlignment="1" applyProtection="1">
      <alignment horizontal="right" vertical="top" wrapText="1"/>
    </xf>
    <xf numFmtId="0" fontId="26" fillId="0" borderId="8" xfId="13" applyFont="1" applyBorder="1" applyAlignment="1" applyProtection="1">
      <alignment horizontal="right" vertical="top" wrapText="1"/>
    </xf>
    <xf numFmtId="0" fontId="12" fillId="0" borderId="0" xfId="13" applyFill="1" applyBorder="1" applyAlignment="1" applyProtection="1">
      <alignment horizontal="right" vertical="top" wrapText="1"/>
    </xf>
    <xf numFmtId="0" fontId="26" fillId="0" borderId="0" xfId="13" applyFont="1" applyFill="1" applyBorder="1" applyAlignment="1" applyProtection="1">
      <alignment horizontal="right" vertical="top" wrapText="1"/>
    </xf>
    <xf numFmtId="0" fontId="7" fillId="0" borderId="8" xfId="13" applyFont="1" applyBorder="1" applyAlignment="1" applyProtection="1">
      <alignment horizontal="center" vertical="top" wrapText="1"/>
    </xf>
    <xf numFmtId="0" fontId="26" fillId="0" borderId="10" xfId="13" applyFont="1" applyBorder="1" applyAlignment="1" applyProtection="1">
      <alignment horizontal="center" vertical="top" wrapText="1"/>
    </xf>
    <xf numFmtId="0" fontId="26" fillId="0" borderId="11" xfId="13" applyFont="1" applyBorder="1" applyAlignment="1" applyProtection="1">
      <alignment horizontal="center" vertical="top" wrapText="1"/>
    </xf>
    <xf numFmtId="0" fontId="12" fillId="0" borderId="6" xfId="13" applyBorder="1" applyAlignment="1" applyProtection="1">
      <alignment horizontal="right" vertical="top" wrapText="1"/>
    </xf>
    <xf numFmtId="0" fontId="12" fillId="0" borderId="7" xfId="13" applyBorder="1" applyAlignment="1" applyProtection="1">
      <alignment horizontal="right" vertical="top" wrapText="1"/>
    </xf>
    <xf numFmtId="0" fontId="12" fillId="0" borderId="8" xfId="13" applyBorder="1" applyAlignment="1" applyProtection="1">
      <alignment horizontal="right" vertical="top" wrapText="1"/>
    </xf>
    <xf numFmtId="0" fontId="26" fillId="0" borderId="39" xfId="13" applyFont="1" applyBorder="1" applyAlignment="1" applyProtection="1">
      <alignment horizontal="center" vertical="top" wrapText="1"/>
    </xf>
    <xf numFmtId="0" fontId="26" fillId="0" borderId="61" xfId="13" applyFont="1" applyBorder="1" applyAlignment="1" applyProtection="1">
      <alignment horizontal="center" vertical="top" wrapText="1"/>
    </xf>
    <xf numFmtId="0" fontId="26" fillId="0" borderId="6" xfId="13" applyFont="1" applyBorder="1" applyAlignment="1" applyProtection="1">
      <alignment horizontal="center" vertical="top" wrapText="1"/>
    </xf>
    <xf numFmtId="0" fontId="26" fillId="0" borderId="7" xfId="13" applyFont="1" applyBorder="1" applyAlignment="1" applyProtection="1">
      <alignment horizontal="center" vertical="top" wrapText="1"/>
    </xf>
    <xf numFmtId="0" fontId="26" fillId="0" borderId="8" xfId="13" applyFont="1" applyBorder="1" applyAlignment="1" applyProtection="1">
      <alignment horizontal="center" vertical="top" wrapText="1"/>
    </xf>
    <xf numFmtId="0" fontId="24" fillId="0" borderId="0" xfId="13" applyFont="1" applyAlignment="1" applyProtection="1">
      <alignment horizontal="center" vertical="center" wrapText="1"/>
      <protection locked="0"/>
    </xf>
    <xf numFmtId="0" fontId="25" fillId="0" borderId="0" xfId="13" applyFont="1" applyAlignment="1" applyProtection="1">
      <alignment horizontal="center" vertical="center" wrapText="1"/>
      <protection locked="0"/>
    </xf>
    <xf numFmtId="0" fontId="26" fillId="0" borderId="0" xfId="13" applyFont="1" applyAlignment="1" applyProtection="1">
      <alignment horizontal="center" vertical="center"/>
      <protection locked="0"/>
    </xf>
    <xf numFmtId="0" fontId="26" fillId="0" borderId="0" xfId="13" applyFont="1" applyAlignment="1" applyProtection="1">
      <alignment horizontal="center"/>
      <protection locked="0"/>
    </xf>
    <xf numFmtId="0" fontId="26" fillId="0" borderId="0" xfId="13" applyFont="1" applyAlignment="1" applyProtection="1">
      <alignment horizontal="center" vertical="center" wrapText="1"/>
      <protection locked="0"/>
    </xf>
    <xf numFmtId="0" fontId="26" fillId="0" borderId="0" xfId="13" applyFont="1" applyAlignment="1" applyProtection="1">
      <alignment horizontal="center" wrapText="1"/>
      <protection locked="0"/>
    </xf>
    <xf numFmtId="0" fontId="32" fillId="6" borderId="39" xfId="10" applyFont="1" applyFill="1" applyBorder="1" applyAlignment="1" applyProtection="1">
      <alignment horizontal="center" vertical="center"/>
      <protection locked="0"/>
    </xf>
    <xf numFmtId="0" fontId="32" fillId="6" borderId="16" xfId="10" applyFont="1" applyFill="1" applyBorder="1" applyAlignment="1" applyProtection="1">
      <alignment horizontal="center" vertical="center"/>
      <protection locked="0"/>
    </xf>
    <xf numFmtId="0" fontId="32" fillId="6" borderId="40" xfId="10" applyFont="1" applyFill="1" applyBorder="1" applyAlignment="1" applyProtection="1">
      <alignment horizontal="center" vertical="center"/>
      <protection locked="0"/>
    </xf>
    <xf numFmtId="0" fontId="32" fillId="6" borderId="31" xfId="10" applyFont="1" applyFill="1" applyBorder="1" applyAlignment="1" applyProtection="1">
      <alignment horizontal="center" vertical="center"/>
      <protection locked="0"/>
    </xf>
    <xf numFmtId="0" fontId="32" fillId="6" borderId="0" xfId="10" applyFont="1" applyFill="1" applyBorder="1" applyAlignment="1" applyProtection="1">
      <alignment horizontal="center" vertical="center"/>
      <protection locked="0"/>
    </xf>
    <xf numFmtId="0" fontId="32" fillId="6" borderId="9" xfId="10" applyFont="1" applyFill="1" applyBorder="1" applyAlignment="1" applyProtection="1">
      <alignment horizontal="center" vertical="center"/>
      <protection locked="0"/>
    </xf>
    <xf numFmtId="0" fontId="32" fillId="6" borderId="61" xfId="10" applyFont="1" applyFill="1" applyBorder="1" applyAlignment="1" applyProtection="1">
      <alignment horizontal="center" vertical="center"/>
      <protection locked="0"/>
    </xf>
    <xf numFmtId="0" fontId="32" fillId="6" borderId="24" xfId="10" applyFont="1" applyFill="1" applyBorder="1" applyAlignment="1" applyProtection="1">
      <alignment horizontal="center" vertical="center"/>
      <protection locked="0"/>
    </xf>
    <xf numFmtId="0" fontId="32" fillId="6" borderId="45" xfId="10" applyFont="1" applyFill="1" applyBorder="1" applyAlignment="1" applyProtection="1">
      <alignment horizontal="center" vertical="center"/>
      <protection locked="0"/>
    </xf>
    <xf numFmtId="0" fontId="30" fillId="9" borderId="30" xfId="14" applyFont="1" applyFill="1" applyBorder="1" applyAlignment="1" applyProtection="1">
      <alignment horizontal="center" vertical="center"/>
    </xf>
    <xf numFmtId="0" fontId="30" fillId="9" borderId="55" xfId="14" applyFont="1" applyFill="1" applyBorder="1" applyAlignment="1" applyProtection="1">
      <alignment horizontal="center" vertical="center"/>
    </xf>
    <xf numFmtId="0" fontId="20" fillId="0" borderId="0" xfId="14" applyFont="1" applyAlignment="1" applyProtection="1">
      <alignment horizontal="center" vertical="center" wrapText="1"/>
    </xf>
    <xf numFmtId="0" fontId="52" fillId="0" borderId="24" xfId="14" applyFont="1" applyBorder="1" applyAlignment="1" applyProtection="1">
      <alignment horizontal="center" vertical="center"/>
    </xf>
    <xf numFmtId="0" fontId="22" fillId="0" borderId="0" xfId="14" applyFont="1" applyAlignment="1" applyProtection="1">
      <alignment horizontal="center" vertical="center" wrapText="1"/>
    </xf>
    <xf numFmtId="0" fontId="22" fillId="0" borderId="0" xfId="14" applyFont="1" applyAlignment="1" applyProtection="1">
      <alignment horizontal="center" vertical="center"/>
    </xf>
    <xf numFmtId="0" fontId="47" fillId="0" borderId="0" xfId="14" applyFont="1" applyAlignment="1" applyProtection="1">
      <alignment horizontal="center" vertical="center"/>
    </xf>
    <xf numFmtId="0" fontId="54" fillId="6" borderId="14" xfId="10" applyFont="1" applyFill="1" applyAlignment="1" applyProtection="1">
      <alignment horizontal="center" vertical="center" wrapText="1"/>
      <protection locked="0"/>
    </xf>
    <xf numFmtId="0" fontId="12" fillId="0" borderId="1" xfId="5" applyFont="1" applyBorder="1" applyAlignment="1">
      <alignment horizontal="left" vertical="top" wrapText="1"/>
    </xf>
    <xf numFmtId="49" fontId="12" fillId="0" borderId="3" xfId="5" applyNumberFormat="1" applyFont="1" applyBorder="1" applyAlignment="1">
      <alignment horizontal="center" vertical="center"/>
    </xf>
    <xf numFmtId="49" fontId="12" fillId="0" borderId="2"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70" fillId="7" borderId="1" xfId="5" applyFont="1" applyFill="1" applyBorder="1" applyAlignment="1">
      <alignment horizontal="left" vertical="center" wrapText="1"/>
    </xf>
    <xf numFmtId="0" fontId="12" fillId="0" borderId="1" xfId="5" applyFont="1" applyBorder="1" applyAlignment="1">
      <alignment horizontal="left"/>
    </xf>
    <xf numFmtId="168" fontId="12" fillId="0" borderId="1" xfId="5" applyNumberFormat="1" applyFont="1" applyBorder="1" applyAlignment="1">
      <alignment horizontal="left" wrapText="1"/>
    </xf>
    <xf numFmtId="168" fontId="12" fillId="0" borderId="3" xfId="5" applyNumberFormat="1" applyFont="1" applyBorder="1" applyAlignment="1">
      <alignment horizontal="center" vertical="top" wrapText="1"/>
    </xf>
    <xf numFmtId="168" fontId="12" fillId="0" borderId="2" xfId="5" applyNumberFormat="1" applyFont="1" applyBorder="1" applyAlignment="1">
      <alignment horizontal="center" vertical="top" wrapText="1"/>
    </xf>
    <xf numFmtId="168" fontId="12" fillId="0" borderId="4" xfId="5" applyNumberFormat="1" applyFont="1" applyBorder="1" applyAlignment="1">
      <alignment horizontal="center" vertical="top" wrapText="1"/>
    </xf>
    <xf numFmtId="168" fontId="12" fillId="0" borderId="1" xfId="5" applyNumberFormat="1" applyFont="1" applyBorder="1" applyAlignment="1">
      <alignment horizontal="center" wrapText="1"/>
    </xf>
    <xf numFmtId="0" fontId="26" fillId="0" borderId="1" xfId="5" applyFont="1" applyBorder="1" applyAlignment="1">
      <alignment horizontal="center" vertical="top" wrapText="1"/>
    </xf>
    <xf numFmtId="0" fontId="26" fillId="0" borderId="1" xfId="5" applyFont="1" applyBorder="1" applyAlignment="1">
      <alignment horizontal="center" vertical="center" wrapText="1"/>
    </xf>
    <xf numFmtId="0" fontId="26" fillId="0" borderId="52" xfId="5" applyFont="1" applyBorder="1" applyAlignment="1">
      <alignment horizontal="center" vertical="center" wrapText="1"/>
    </xf>
    <xf numFmtId="0" fontId="26" fillId="7" borderId="1" xfId="5" applyFont="1" applyFill="1" applyBorder="1" applyAlignment="1">
      <alignment horizontal="center" vertical="top" wrapText="1"/>
    </xf>
    <xf numFmtId="0" fontId="12" fillId="0" borderId="1" xfId="5" applyFont="1" applyBorder="1" applyAlignment="1">
      <alignment horizontal="left" vertical="center" wrapText="1"/>
    </xf>
    <xf numFmtId="0" fontId="26" fillId="7" borderId="1" xfId="5" applyFont="1" applyFill="1" applyBorder="1" applyAlignment="1">
      <alignment horizontal="center" vertical="center" wrapText="1"/>
    </xf>
    <xf numFmtId="174" fontId="12" fillId="0" borderId="1" xfId="5" applyNumberFormat="1" applyFont="1" applyBorder="1" applyAlignment="1">
      <alignment horizontal="center" vertical="top" wrapText="1"/>
    </xf>
    <xf numFmtId="0" fontId="12" fillId="0" borderId="3" xfId="5" applyFont="1" applyBorder="1" applyAlignment="1">
      <alignment horizontal="center" vertical="top" wrapText="1"/>
    </xf>
    <xf numFmtId="0" fontId="12" fillId="0" borderId="2" xfId="5" applyFont="1" applyBorder="1" applyAlignment="1">
      <alignment horizontal="center" vertical="top" wrapText="1"/>
    </xf>
    <xf numFmtId="0" fontId="12" fillId="0" borderId="4" xfId="5" applyFont="1" applyBorder="1" applyAlignment="1">
      <alignment horizontal="center" vertical="top" wrapText="1"/>
    </xf>
    <xf numFmtId="168" fontId="12" fillId="0" borderId="3" xfId="5" applyNumberFormat="1" applyFont="1" applyBorder="1" applyAlignment="1">
      <alignment horizontal="center" wrapText="1"/>
    </xf>
    <xf numFmtId="168" fontId="12" fillId="0" borderId="4" xfId="5" applyNumberFormat="1" applyFont="1" applyBorder="1" applyAlignment="1">
      <alignment horizontal="center" wrapText="1"/>
    </xf>
    <xf numFmtId="0" fontId="26" fillId="2" borderId="1" xfId="5" applyFont="1" applyFill="1" applyBorder="1" applyAlignment="1">
      <alignment horizontal="center" vertical="top" wrapText="1"/>
    </xf>
    <xf numFmtId="168" fontId="12" fillId="0" borderId="1" xfId="5" applyNumberFormat="1" applyFont="1" applyBorder="1" applyAlignment="1">
      <alignment horizontal="left" vertical="top" wrapText="1"/>
    </xf>
    <xf numFmtId="0" fontId="26" fillId="0" borderId="21" xfId="5" applyFont="1" applyBorder="1" applyAlignment="1" applyProtection="1">
      <alignment horizontal="center" vertical="center"/>
    </xf>
    <xf numFmtId="0" fontId="26" fillId="0" borderId="26" xfId="5" applyFont="1" applyBorder="1" applyAlignment="1" applyProtection="1">
      <alignment horizontal="center" vertical="center"/>
    </xf>
    <xf numFmtId="14" fontId="32" fillId="6" borderId="72" xfId="5" applyNumberFormat="1" applyFont="1" applyFill="1" applyBorder="1" applyAlignment="1" applyProtection="1">
      <alignment horizontal="center" vertical="center"/>
      <protection locked="0"/>
    </xf>
    <xf numFmtId="14" fontId="32" fillId="6" borderId="64" xfId="5" applyNumberFormat="1" applyFont="1" applyFill="1" applyBorder="1" applyAlignment="1" applyProtection="1">
      <alignment horizontal="center" vertical="center"/>
      <protection locked="0"/>
    </xf>
    <xf numFmtId="0" fontId="25" fillId="0" borderId="46" xfId="5" applyFont="1" applyBorder="1" applyAlignment="1" applyProtection="1">
      <alignment horizontal="center" vertical="center" wrapText="1"/>
    </xf>
    <xf numFmtId="0" fontId="25" fillId="0" borderId="46" xfId="5" applyFont="1" applyBorder="1" applyAlignment="1" applyProtection="1">
      <alignment horizontal="center" vertical="center"/>
    </xf>
    <xf numFmtId="0" fontId="25" fillId="0" borderId="81" xfId="5" applyFont="1" applyBorder="1" applyAlignment="1" applyProtection="1">
      <alignment horizontal="center" vertical="center"/>
    </xf>
    <xf numFmtId="0" fontId="25" fillId="0" borderId="68" xfId="5" applyFont="1" applyBorder="1" applyAlignment="1" applyProtection="1">
      <alignment horizontal="center" vertical="center"/>
    </xf>
    <xf numFmtId="0" fontId="32" fillId="6" borderId="3" xfId="5" applyFont="1" applyFill="1" applyBorder="1" applyAlignment="1" applyProtection="1">
      <alignment horizontal="center" vertical="center"/>
      <protection locked="0"/>
    </xf>
    <xf numFmtId="0" fontId="32" fillId="6" borderId="2" xfId="5" applyFont="1" applyFill="1" applyBorder="1" applyAlignment="1" applyProtection="1">
      <alignment horizontal="center" vertical="center"/>
      <protection locked="0"/>
    </xf>
    <xf numFmtId="0" fontId="32" fillId="6" borderId="42" xfId="5" applyFont="1" applyFill="1" applyBorder="1" applyAlignment="1" applyProtection="1">
      <alignment horizontal="center" vertical="center"/>
      <protection locked="0"/>
    </xf>
    <xf numFmtId="0" fontId="25" fillId="0" borderId="37" xfId="5" applyFont="1" applyFill="1" applyBorder="1" applyAlignment="1" applyProtection="1">
      <alignment horizontal="center" vertical="center"/>
    </xf>
    <xf numFmtId="0" fontId="25" fillId="0" borderId="12" xfId="5" applyFont="1" applyFill="1" applyBorder="1" applyAlignment="1" applyProtection="1">
      <alignment horizontal="center" vertical="center"/>
    </xf>
    <xf numFmtId="0" fontId="25" fillId="0" borderId="50" xfId="5" applyFont="1" applyFill="1" applyBorder="1" applyAlignment="1" applyProtection="1">
      <alignment horizontal="center" vertical="center"/>
    </xf>
    <xf numFmtId="0" fontId="25" fillId="0" borderId="27" xfId="5" applyFont="1" applyFill="1" applyBorder="1" applyAlignment="1" applyProtection="1">
      <alignment horizontal="center" vertical="center"/>
    </xf>
    <xf numFmtId="0" fontId="26" fillId="0" borderId="18" xfId="5" applyFont="1" applyBorder="1" applyAlignment="1" applyProtection="1">
      <alignment horizontal="center" vertical="center"/>
    </xf>
    <xf numFmtId="0" fontId="32" fillId="6" borderId="30" xfId="5" applyNumberFormat="1" applyFont="1" applyFill="1" applyBorder="1" applyAlignment="1" applyProtection="1">
      <alignment horizontal="center" vertical="center" wrapText="1"/>
      <protection locked="0"/>
    </xf>
    <xf numFmtId="0" fontId="32" fillId="6" borderId="48" xfId="5" applyNumberFormat="1" applyFont="1" applyFill="1" applyBorder="1" applyAlignment="1" applyProtection="1">
      <alignment horizontal="center" vertical="center" wrapText="1"/>
      <protection locked="0"/>
    </xf>
    <xf numFmtId="0" fontId="32" fillId="6" borderId="55" xfId="5" applyNumberFormat="1" applyFont="1" applyFill="1" applyBorder="1" applyAlignment="1" applyProtection="1">
      <alignment horizontal="center" vertical="center" wrapText="1"/>
      <protection locked="0"/>
    </xf>
    <xf numFmtId="1" fontId="37" fillId="6" borderId="29" xfId="5" applyNumberFormat="1" applyFont="1" applyFill="1" applyBorder="1" applyAlignment="1" applyProtection="1">
      <alignment horizontal="center"/>
      <protection locked="0"/>
    </xf>
    <xf numFmtId="0" fontId="48" fillId="0" borderId="39" xfId="5" applyFont="1" applyBorder="1" applyAlignment="1" applyProtection="1">
      <alignment horizontal="center" vertical="center"/>
    </xf>
    <xf numFmtId="0" fontId="48" fillId="0" borderId="16" xfId="5" applyFont="1" applyBorder="1" applyAlignment="1" applyProtection="1">
      <alignment horizontal="center" vertical="center"/>
    </xf>
    <xf numFmtId="0" fontId="48" fillId="0" borderId="40" xfId="5" applyFont="1" applyBorder="1" applyAlignment="1" applyProtection="1">
      <alignment horizontal="center" vertical="center"/>
    </xf>
    <xf numFmtId="0" fontId="48" fillId="0" borderId="61" xfId="5" applyFont="1" applyBorder="1" applyAlignment="1" applyProtection="1">
      <alignment horizontal="center" vertical="center"/>
    </xf>
    <xf numFmtId="0" fontId="48" fillId="0" borderId="24" xfId="5" applyFont="1" applyBorder="1" applyAlignment="1" applyProtection="1">
      <alignment horizontal="center" vertical="center"/>
    </xf>
    <xf numFmtId="0" fontId="48" fillId="0" borderId="45" xfId="5" applyFont="1" applyBorder="1" applyAlignment="1" applyProtection="1">
      <alignment horizontal="center" vertical="center"/>
    </xf>
    <xf numFmtId="0" fontId="12" fillId="0" borderId="32" xfId="6" applyFont="1" applyBorder="1" applyAlignment="1" applyProtection="1">
      <alignment horizontal="left" indent="3"/>
      <protection locked="0" hidden="1"/>
    </xf>
    <xf numFmtId="0" fontId="12" fillId="0" borderId="1" xfId="6" applyFont="1" applyBorder="1" applyAlignment="1" applyProtection="1">
      <alignment horizontal="left" indent="3"/>
      <protection locked="0" hidden="1"/>
    </xf>
    <xf numFmtId="3" fontId="25" fillId="0" borderId="43" xfId="5" applyNumberFormat="1" applyFont="1" applyBorder="1" applyAlignment="1" applyProtection="1">
      <alignment vertical="center"/>
    </xf>
    <xf numFmtId="3" fontId="25" fillId="0" borderId="69" xfId="5" applyNumberFormat="1" applyFont="1" applyBorder="1" applyAlignment="1" applyProtection="1">
      <alignment vertical="center"/>
    </xf>
    <xf numFmtId="3" fontId="25" fillId="0" borderId="43" xfId="5" applyNumberFormat="1" applyFont="1" applyBorder="1" applyAlignment="1" applyProtection="1"/>
    <xf numFmtId="3" fontId="25" fillId="0" borderId="69" xfId="5" applyNumberFormat="1" applyFont="1" applyBorder="1" applyAlignment="1" applyProtection="1"/>
    <xf numFmtId="0" fontId="12" fillId="0" borderId="71" xfId="6" applyFont="1" applyBorder="1" applyAlignment="1" applyProtection="1">
      <alignment horizontal="left" indent="3"/>
      <protection locked="0" hidden="1"/>
    </xf>
    <xf numFmtId="0" fontId="12" fillId="0" borderId="59" xfId="6" applyFont="1" applyBorder="1" applyAlignment="1" applyProtection="1">
      <alignment horizontal="left" indent="3"/>
      <protection locked="0" hidden="1"/>
    </xf>
    <xf numFmtId="0" fontId="12" fillId="0" borderId="67" xfId="6" applyFont="1" applyBorder="1" applyAlignment="1" applyProtection="1">
      <alignment horizontal="left" indent="3"/>
      <protection locked="0" hidden="1"/>
    </xf>
    <xf numFmtId="0" fontId="12" fillId="0" borderId="62" xfId="6" applyFont="1" applyBorder="1" applyAlignment="1" applyProtection="1">
      <alignment horizontal="left" indent="3"/>
      <protection locked="0" hidden="1"/>
    </xf>
    <xf numFmtId="3" fontId="25" fillId="0" borderId="61" xfId="5" applyNumberFormat="1" applyFont="1" applyBorder="1" applyAlignment="1" applyProtection="1">
      <alignment horizontal="left"/>
    </xf>
    <xf numFmtId="3" fontId="25" fillId="0" borderId="25" xfId="5" applyNumberFormat="1" applyFont="1" applyBorder="1" applyAlignment="1" applyProtection="1">
      <alignment horizontal="left"/>
    </xf>
    <xf numFmtId="0" fontId="12" fillId="0" borderId="29" xfId="6" applyFont="1" applyBorder="1" applyAlignment="1" applyProtection="1">
      <alignment horizontal="left" indent="3"/>
    </xf>
    <xf numFmtId="0" fontId="12" fillId="0" borderId="1" xfId="6" applyFont="1" applyBorder="1" applyAlignment="1" applyProtection="1">
      <alignment horizontal="left" indent="3"/>
    </xf>
    <xf numFmtId="0" fontId="12" fillId="0" borderId="52" xfId="6" applyFont="1" applyBorder="1" applyAlignment="1" applyProtection="1">
      <alignment horizontal="left" indent="3"/>
    </xf>
    <xf numFmtId="3" fontId="25" fillId="0" borderId="43" xfId="5" applyNumberFormat="1" applyFont="1" applyBorder="1" applyAlignment="1" applyProtection="1">
      <alignment horizontal="left"/>
    </xf>
    <xf numFmtId="3" fontId="25" fillId="0" borderId="28" xfId="5" applyNumberFormat="1" applyFont="1" applyBorder="1" applyAlignment="1" applyProtection="1">
      <alignment horizontal="left"/>
    </xf>
    <xf numFmtId="0" fontId="12" fillId="0" borderId="31" xfId="5" applyFont="1" applyBorder="1" applyAlignment="1" applyProtection="1">
      <alignment horizontal="left" indent="3"/>
    </xf>
    <xf numFmtId="0" fontId="12" fillId="0" borderId="20" xfId="5" applyFont="1" applyBorder="1" applyAlignment="1" applyProtection="1">
      <alignment horizontal="left" indent="3"/>
    </xf>
    <xf numFmtId="0" fontId="12" fillId="0" borderId="50" xfId="5" applyFont="1" applyBorder="1" applyAlignment="1" applyProtection="1">
      <alignment horizontal="left" indent="3"/>
    </xf>
    <xf numFmtId="0" fontId="12" fillId="0" borderId="51" xfId="5" applyFont="1" applyBorder="1" applyAlignment="1" applyProtection="1">
      <alignment horizontal="left" indent="3"/>
    </xf>
    <xf numFmtId="0" fontId="25" fillId="0" borderId="61" xfId="5" applyFont="1" applyBorder="1" applyAlignment="1" applyProtection="1">
      <alignment horizontal="center"/>
    </xf>
    <xf numFmtId="0" fontId="25" fillId="0" borderId="24" xfId="5" applyFont="1" applyBorder="1" applyAlignment="1" applyProtection="1">
      <alignment horizontal="center"/>
    </xf>
    <xf numFmtId="0" fontId="25" fillId="0" borderId="45" xfId="5" applyFont="1" applyBorder="1" applyAlignment="1" applyProtection="1">
      <alignment horizontal="center"/>
    </xf>
    <xf numFmtId="3" fontId="25" fillId="0" borderId="49" xfId="5" applyNumberFormat="1" applyFont="1" applyBorder="1" applyAlignment="1" applyProtection="1">
      <alignment horizontal="right"/>
    </xf>
    <xf numFmtId="3" fontId="25" fillId="0" borderId="2" xfId="5" applyNumberFormat="1" applyFont="1" applyBorder="1" applyAlignment="1" applyProtection="1">
      <alignment horizontal="right"/>
    </xf>
    <xf numFmtId="3" fontId="25" fillId="0" borderId="4" xfId="5" applyNumberFormat="1" applyFont="1" applyBorder="1" applyAlignment="1" applyProtection="1">
      <alignment horizontal="right"/>
    </xf>
    <xf numFmtId="0" fontId="26" fillId="0" borderId="61" xfId="5" applyFont="1" applyBorder="1" applyAlignment="1" applyProtection="1">
      <alignment horizontal="left" wrapText="1"/>
    </xf>
    <xf numFmtId="0" fontId="26" fillId="0" borderId="25" xfId="5" applyFont="1" applyBorder="1" applyAlignment="1" applyProtection="1">
      <alignment horizontal="left" wrapText="1"/>
    </xf>
    <xf numFmtId="3" fontId="12" fillId="0" borderId="3" xfId="5" applyNumberFormat="1" applyFont="1" applyBorder="1" applyAlignment="1">
      <alignment horizontal="center" vertical="center" wrapText="1"/>
    </xf>
    <xf numFmtId="3" fontId="12" fillId="0" borderId="42" xfId="5" applyNumberFormat="1" applyFont="1" applyBorder="1" applyAlignment="1">
      <alignment horizontal="center" vertical="center" wrapText="1"/>
    </xf>
    <xf numFmtId="3" fontId="12" fillId="0" borderId="72" xfId="5" applyNumberFormat="1" applyFont="1" applyBorder="1" applyAlignment="1">
      <alignment horizontal="center" vertical="center" wrapText="1"/>
    </xf>
    <xf numFmtId="3" fontId="12" fillId="0" borderId="73" xfId="5" applyNumberFormat="1" applyFont="1" applyBorder="1" applyAlignment="1">
      <alignment horizontal="center" vertical="center" wrapText="1"/>
    </xf>
    <xf numFmtId="3" fontId="12" fillId="0" borderId="31" xfId="5" applyNumberFormat="1" applyFont="1" applyBorder="1" applyAlignment="1" applyProtection="1">
      <alignment horizontal="left" wrapText="1" indent="3"/>
    </xf>
    <xf numFmtId="3" fontId="12" fillId="0" borderId="20" xfId="5" applyNumberFormat="1" applyFont="1" applyBorder="1" applyAlignment="1" applyProtection="1">
      <alignment horizontal="left" wrapText="1" indent="3"/>
    </xf>
    <xf numFmtId="3" fontId="45" fillId="0" borderId="69" xfId="5" applyNumberFormat="1" applyFont="1" applyBorder="1" applyAlignment="1">
      <alignment horizontal="center" vertical="center" wrapText="1"/>
    </xf>
    <xf numFmtId="3" fontId="45" fillId="0" borderId="44" xfId="5" applyNumberFormat="1" applyFont="1" applyBorder="1" applyAlignment="1">
      <alignment horizontal="center" vertical="center" wrapText="1"/>
    </xf>
    <xf numFmtId="3" fontId="45" fillId="0" borderId="29" xfId="5" applyNumberFormat="1" applyFont="1" applyBorder="1" applyAlignment="1">
      <alignment horizontal="center" vertical="center" wrapText="1"/>
    </xf>
    <xf numFmtId="3" fontId="45" fillId="0" borderId="34" xfId="5" applyNumberFormat="1" applyFont="1" applyBorder="1" applyAlignment="1">
      <alignment horizontal="center" vertical="center" wrapText="1"/>
    </xf>
    <xf numFmtId="3" fontId="12" fillId="0" borderId="30" xfId="5" applyNumberFormat="1" applyFont="1" applyBorder="1" applyAlignment="1">
      <alignment horizontal="center" vertical="center" wrapText="1"/>
    </xf>
    <xf numFmtId="3" fontId="12" fillId="0" borderId="55" xfId="5" applyNumberFormat="1" applyFont="1" applyBorder="1" applyAlignment="1">
      <alignment horizontal="center" vertical="center" wrapText="1"/>
    </xf>
    <xf numFmtId="3" fontId="45" fillId="0" borderId="1" xfId="5" applyNumberFormat="1" applyFont="1" applyBorder="1" applyAlignment="1">
      <alignment horizontal="center" vertical="center" wrapText="1"/>
    </xf>
    <xf numFmtId="3" fontId="45" fillId="0" borderId="38" xfId="5" applyNumberFormat="1" applyFont="1" applyBorder="1" applyAlignment="1">
      <alignment horizontal="center" vertical="center" wrapText="1"/>
    </xf>
    <xf numFmtId="3" fontId="12" fillId="0" borderId="50" xfId="5" applyNumberFormat="1" applyFont="1" applyBorder="1" applyAlignment="1" applyProtection="1">
      <alignment horizontal="left" wrapText="1" indent="3"/>
    </xf>
    <xf numFmtId="3" fontId="12" fillId="0" borderId="51" xfId="5" applyNumberFormat="1" applyFont="1" applyBorder="1" applyAlignment="1" applyProtection="1">
      <alignment horizontal="left" wrapText="1" indent="3"/>
    </xf>
    <xf numFmtId="3" fontId="12" fillId="0" borderId="67" xfId="5" applyNumberFormat="1" applyFont="1" applyBorder="1" applyAlignment="1" applyProtection="1">
      <alignment horizontal="left" wrapText="1" indent="3"/>
    </xf>
    <xf numFmtId="3" fontId="12" fillId="0" borderId="62" xfId="5" applyNumberFormat="1" applyFont="1" applyBorder="1" applyAlignment="1" applyProtection="1">
      <alignment horizontal="left" wrapText="1" indent="3"/>
    </xf>
    <xf numFmtId="0" fontId="25" fillId="0" borderId="15" xfId="5" applyFont="1" applyBorder="1" applyAlignment="1" applyProtection="1">
      <alignment horizontal="center" vertical="center"/>
    </xf>
    <xf numFmtId="0" fontId="25" fillId="0" borderId="40" xfId="5" applyFont="1" applyBorder="1" applyAlignment="1" applyProtection="1">
      <alignment horizontal="center" vertical="center"/>
    </xf>
    <xf numFmtId="3" fontId="45" fillId="0" borderId="28" xfId="5" applyNumberFormat="1" applyFont="1" applyBorder="1" applyAlignment="1">
      <alignment horizontal="center" vertical="center" wrapText="1"/>
    </xf>
    <xf numFmtId="3" fontId="45" fillId="0" borderId="8" xfId="5" applyNumberFormat="1" applyFont="1" applyBorder="1" applyAlignment="1">
      <alignment horizontal="center" vertical="center" wrapText="1"/>
    </xf>
    <xf numFmtId="3" fontId="45" fillId="0" borderId="59" xfId="5" applyNumberFormat="1" applyFont="1" applyBorder="1" applyAlignment="1">
      <alignment horizontal="center" vertical="center" wrapText="1"/>
    </xf>
    <xf numFmtId="3" fontId="45" fillId="0" borderId="60" xfId="5" applyNumberFormat="1" applyFont="1" applyBorder="1" applyAlignment="1">
      <alignment horizontal="center" vertical="center" wrapText="1"/>
    </xf>
    <xf numFmtId="3" fontId="45" fillId="0" borderId="52" xfId="5" applyNumberFormat="1" applyFont="1" applyBorder="1" applyAlignment="1">
      <alignment horizontal="center" vertical="center" wrapText="1"/>
    </xf>
    <xf numFmtId="3" fontId="45" fillId="0" borderId="63" xfId="5" applyNumberFormat="1" applyFont="1" applyBorder="1" applyAlignment="1">
      <alignment horizontal="center" vertical="center" wrapText="1"/>
    </xf>
    <xf numFmtId="3" fontId="45" fillId="0" borderId="33" xfId="5" applyNumberFormat="1" applyFont="1" applyBorder="1" applyAlignment="1">
      <alignment horizontal="center" vertical="center" wrapText="1"/>
    </xf>
    <xf numFmtId="3" fontId="45" fillId="0" borderId="47" xfId="5" applyNumberFormat="1" applyFont="1" applyBorder="1" applyAlignment="1">
      <alignment horizontal="center" vertical="center" wrapText="1"/>
    </xf>
    <xf numFmtId="3" fontId="45" fillId="0" borderId="19" xfId="5" applyNumberFormat="1" applyFont="1" applyBorder="1" applyAlignment="1">
      <alignment horizontal="center" vertical="center" wrapText="1"/>
    </xf>
    <xf numFmtId="3" fontId="45" fillId="0" borderId="9" xfId="5" applyNumberFormat="1" applyFont="1" applyBorder="1" applyAlignment="1">
      <alignment horizontal="center" vertical="center" wrapText="1"/>
    </xf>
    <xf numFmtId="0" fontId="25" fillId="0" borderId="6" xfId="5" applyFont="1" applyBorder="1" applyAlignment="1" applyProtection="1">
      <alignment horizontal="left" vertical="center"/>
    </xf>
    <xf numFmtId="0" fontId="25" fillId="0" borderId="70" xfId="5" applyFont="1" applyBorder="1" applyAlignment="1" applyProtection="1">
      <alignment horizontal="left" vertical="center"/>
    </xf>
    <xf numFmtId="0" fontId="36" fillId="0" borderId="31" xfId="5" applyFont="1" applyBorder="1" applyAlignment="1" applyProtection="1">
      <alignment horizontal="center" vertical="center" wrapText="1"/>
    </xf>
    <xf numFmtId="0" fontId="36" fillId="0" borderId="0" xfId="5" applyFont="1" applyAlignment="1" applyProtection="1">
      <alignment horizontal="center" vertical="center" wrapText="1"/>
    </xf>
    <xf numFmtId="0" fontId="32" fillId="6" borderId="63" xfId="5" applyFont="1" applyFill="1" applyBorder="1" applyAlignment="1" applyProtection="1">
      <alignment horizontal="center" vertical="center" wrapText="1"/>
      <protection locked="0"/>
    </xf>
    <xf numFmtId="0" fontId="32" fillId="6" borderId="34" xfId="5" applyFont="1" applyFill="1" applyBorder="1" applyAlignment="1" applyProtection="1">
      <alignment horizontal="center" vertical="center" wrapText="1"/>
      <protection locked="0"/>
    </xf>
    <xf numFmtId="0" fontId="32" fillId="6" borderId="41" xfId="5" applyFont="1" applyFill="1" applyBorder="1" applyAlignment="1" applyProtection="1">
      <alignment horizontal="center" vertical="center"/>
      <protection locked="0"/>
    </xf>
    <xf numFmtId="0" fontId="32" fillId="6" borderId="37" xfId="5" applyFont="1" applyFill="1" applyBorder="1" applyAlignment="1" applyProtection="1">
      <alignment horizontal="center" vertical="center"/>
      <protection locked="0"/>
    </xf>
    <xf numFmtId="0" fontId="32" fillId="6" borderId="51" xfId="5" applyFont="1" applyFill="1" applyBorder="1" applyAlignment="1" applyProtection="1">
      <alignment horizontal="center" vertical="center"/>
      <protection locked="0"/>
    </xf>
    <xf numFmtId="0" fontId="32" fillId="6" borderId="33" xfId="5" applyFont="1" applyFill="1" applyBorder="1" applyAlignment="1" applyProtection="1">
      <alignment horizontal="center" vertical="center"/>
      <protection locked="0"/>
    </xf>
    <xf numFmtId="0" fontId="32" fillId="6" borderId="12" xfId="5" applyFont="1" applyFill="1" applyBorder="1" applyAlignment="1" applyProtection="1">
      <alignment horizontal="center" vertical="center"/>
      <protection locked="0"/>
    </xf>
    <xf numFmtId="0" fontId="32" fillId="6" borderId="53" xfId="5" applyFont="1" applyFill="1" applyBorder="1" applyAlignment="1" applyProtection="1">
      <alignment horizontal="center" vertical="center"/>
      <protection locked="0"/>
    </xf>
    <xf numFmtId="0" fontId="32" fillId="0" borderId="0" xfId="5" applyFont="1" applyFill="1" applyAlignment="1" applyProtection="1">
      <alignment horizontal="center" vertical="center" wrapText="1"/>
      <protection locked="0"/>
    </xf>
    <xf numFmtId="0" fontId="27" fillId="0" borderId="33" xfId="5" applyFont="1" applyBorder="1" applyAlignment="1" applyProtection="1">
      <alignment horizontal="center"/>
      <protection locked="0"/>
    </xf>
    <xf numFmtId="0" fontId="27" fillId="0" borderId="12" xfId="5" applyFont="1" applyBorder="1" applyAlignment="1" applyProtection="1">
      <alignment horizontal="center"/>
      <protection locked="0"/>
    </xf>
    <xf numFmtId="0" fontId="27" fillId="0" borderId="53" xfId="5" applyFont="1" applyBorder="1" applyAlignment="1" applyProtection="1">
      <alignment horizontal="center"/>
      <protection locked="0"/>
    </xf>
    <xf numFmtId="0" fontId="25" fillId="0" borderId="6" xfId="5" applyFont="1" applyFill="1" applyBorder="1" applyAlignment="1" applyProtection="1">
      <alignment horizontal="center" vertical="center"/>
    </xf>
    <xf numFmtId="0" fontId="25" fillId="0" borderId="7" xfId="5" applyFont="1" applyFill="1" applyBorder="1" applyAlignment="1" applyProtection="1">
      <alignment horizontal="center" vertical="center"/>
    </xf>
    <xf numFmtId="0" fontId="25" fillId="0" borderId="8" xfId="5" applyFont="1" applyFill="1" applyBorder="1" applyAlignment="1" applyProtection="1">
      <alignment horizontal="center" vertical="center"/>
    </xf>
    <xf numFmtId="3" fontId="45" fillId="0" borderId="62" xfId="5" applyNumberFormat="1" applyFont="1" applyBorder="1" applyAlignment="1">
      <alignment horizontal="center" vertical="center" wrapText="1"/>
    </xf>
    <xf numFmtId="3" fontId="45" fillId="0" borderId="58" xfId="5" applyNumberFormat="1" applyFont="1" applyBorder="1" applyAlignment="1">
      <alignment horizontal="center" vertical="center" wrapText="1"/>
    </xf>
    <xf numFmtId="3" fontId="45" fillId="0" borderId="23" xfId="5" applyNumberFormat="1" applyFont="1" applyBorder="1" applyAlignment="1">
      <alignment horizontal="center" vertical="center" wrapText="1"/>
    </xf>
    <xf numFmtId="3" fontId="45" fillId="0" borderId="45" xfId="5" applyNumberFormat="1" applyFont="1" applyBorder="1" applyAlignment="1">
      <alignment horizontal="center" vertical="center" wrapText="1"/>
    </xf>
    <xf numFmtId="0" fontId="0" fillId="0" borderId="0" xfId="0" applyAlignment="1">
      <alignment horizontal="center" vertical="center"/>
    </xf>
    <xf numFmtId="0" fontId="57" fillId="15" borderId="6" xfId="0" applyFont="1" applyFill="1" applyBorder="1" applyAlignment="1" applyProtection="1">
      <alignment horizontal="center" vertical="center"/>
      <protection locked="0"/>
    </xf>
    <xf numFmtId="0" fontId="57" fillId="15" borderId="7" xfId="0" applyFont="1" applyFill="1" applyBorder="1" applyAlignment="1" applyProtection="1">
      <alignment horizontal="center" vertical="center"/>
      <protection locked="0"/>
    </xf>
    <xf numFmtId="0" fontId="57" fillId="15" borderId="8"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24" xfId="0" applyBorder="1" applyAlignment="1">
      <alignment horizontal="center" vertical="center"/>
    </xf>
    <xf numFmtId="17" fontId="58" fillId="15" borderId="59" xfId="2" applyNumberFormat="1" applyFont="1" applyFill="1" applyBorder="1" applyAlignment="1">
      <alignment horizontal="center" vertical="center" wrapText="1"/>
    </xf>
    <xf numFmtId="17" fontId="58" fillId="15" borderId="59" xfId="2" applyNumberFormat="1" applyFont="1" applyFill="1" applyBorder="1" applyAlignment="1">
      <alignment horizontal="center" vertical="center"/>
    </xf>
    <xf numFmtId="169" fontId="58" fillId="15" borderId="59" xfId="2" applyNumberFormat="1" applyFont="1" applyFill="1" applyBorder="1" applyAlignment="1">
      <alignment horizontal="center" vertical="center"/>
    </xf>
    <xf numFmtId="0" fontId="32" fillId="0" borderId="2" xfId="19" applyFont="1" applyBorder="1" applyAlignment="1">
      <alignment horizontal="left" vertical="center" wrapText="1"/>
    </xf>
    <xf numFmtId="0" fontId="32" fillId="0" borderId="4" xfId="19" applyFont="1" applyBorder="1" applyAlignment="1">
      <alignment horizontal="left" vertical="center" wrapText="1"/>
    </xf>
    <xf numFmtId="0" fontId="25" fillId="0" borderId="3" xfId="19" applyFont="1" applyBorder="1" applyAlignment="1">
      <alignment horizontal="center" vertical="center" wrapText="1"/>
    </xf>
    <xf numFmtId="0" fontId="25" fillId="0" borderId="2" xfId="19" applyFont="1" applyBorder="1" applyAlignment="1">
      <alignment horizontal="center" vertical="center" wrapText="1"/>
    </xf>
    <xf numFmtId="0" fontId="25" fillId="0" borderId="4" xfId="19" applyFont="1" applyBorder="1" applyAlignment="1">
      <alignment horizontal="center" vertical="center" wrapText="1"/>
    </xf>
    <xf numFmtId="0" fontId="4" fillId="10" borderId="2" xfId="0" applyFont="1" applyFill="1" applyBorder="1" applyAlignment="1">
      <alignment horizontal="left" vertical="top" wrapText="1"/>
    </xf>
    <xf numFmtId="0" fontId="4" fillId="10" borderId="42" xfId="0" applyFont="1" applyFill="1" applyBorder="1" applyAlignment="1">
      <alignment horizontal="left" vertical="top" wrapText="1"/>
    </xf>
    <xf numFmtId="1" fontId="4" fillId="10" borderId="2" xfId="0" applyNumberFormat="1" applyFont="1" applyFill="1" applyBorder="1" applyAlignment="1">
      <alignment horizontal="left" vertical="top" wrapText="1"/>
    </xf>
    <xf numFmtId="0" fontId="43" fillId="0" borderId="10" xfId="5" applyFont="1" applyBorder="1" applyAlignment="1">
      <alignment horizontal="center" vertical="center" wrapText="1"/>
    </xf>
    <xf numFmtId="0" fontId="43" fillId="0" borderId="11" xfId="5" applyFont="1" applyBorder="1" applyAlignment="1">
      <alignment horizontal="center" vertical="center" wrapText="1"/>
    </xf>
    <xf numFmtId="0" fontId="29" fillId="13" borderId="13" xfId="5" applyFont="1" applyFill="1" applyBorder="1" applyAlignment="1">
      <alignment vertical="center" wrapText="1"/>
    </xf>
    <xf numFmtId="0" fontId="38" fillId="0" borderId="24" xfId="5" applyFont="1" applyBorder="1" applyAlignment="1">
      <alignment horizontal="center"/>
    </xf>
    <xf numFmtId="0" fontId="43" fillId="0" borderId="10" xfId="5" applyFont="1" applyBorder="1" applyAlignment="1">
      <alignment vertical="center" wrapText="1"/>
    </xf>
    <xf numFmtId="0" fontId="43" fillId="0" borderId="13" xfId="5" applyFont="1" applyBorder="1" applyAlignment="1">
      <alignment vertical="center" wrapText="1"/>
    </xf>
    <xf numFmtId="0" fontId="43" fillId="0" borderId="11" xfId="5" applyFont="1" applyBorder="1" applyAlignment="1">
      <alignment vertical="center" wrapText="1"/>
    </xf>
    <xf numFmtId="0" fontId="43" fillId="0" borderId="13" xfId="5" applyFont="1" applyBorder="1" applyAlignment="1">
      <alignment horizontal="center" vertical="center" wrapText="1"/>
    </xf>
    <xf numFmtId="0" fontId="43" fillId="13" borderId="10" xfId="5" applyFont="1" applyFill="1" applyBorder="1" applyAlignment="1">
      <alignment vertical="center" wrapText="1"/>
    </xf>
    <xf numFmtId="0" fontId="43" fillId="13" borderId="13" xfId="5" applyFont="1" applyFill="1" applyBorder="1" applyAlignment="1">
      <alignment vertical="center" wrapText="1"/>
    </xf>
    <xf numFmtId="0" fontId="29" fillId="13" borderId="11" xfId="5" applyFont="1" applyFill="1" applyBorder="1" applyAlignment="1">
      <alignment vertical="center" wrapText="1"/>
    </xf>
    <xf numFmtId="0" fontId="43" fillId="13" borderId="11" xfId="5" applyFont="1" applyFill="1" applyBorder="1" applyAlignment="1">
      <alignment vertical="center" wrapText="1"/>
    </xf>
    <xf numFmtId="0" fontId="43" fillId="13" borderId="10" xfId="5" applyFont="1" applyFill="1" applyBorder="1" applyAlignment="1">
      <alignment horizontal="center" vertical="center" wrapText="1"/>
    </xf>
    <xf numFmtId="0" fontId="43" fillId="13" borderId="13" xfId="5" applyFont="1" applyFill="1" applyBorder="1" applyAlignment="1">
      <alignment horizontal="center" vertical="center" wrapText="1"/>
    </xf>
    <xf numFmtId="0" fontId="4" fillId="0" borderId="32" xfId="0" applyFont="1" applyBorder="1" applyAlignment="1" applyProtection="1">
      <alignment horizontal="left" vertical="center" indent="3"/>
      <protection locked="0"/>
    </xf>
    <xf numFmtId="0" fontId="4" fillId="0" borderId="1" xfId="0" applyFont="1" applyBorder="1" applyAlignment="1" applyProtection="1">
      <alignment horizontal="left" vertical="center" indent="3"/>
      <protection locked="0"/>
    </xf>
    <xf numFmtId="0" fontId="7" fillId="0" borderId="54" xfId="0" applyFont="1" applyBorder="1" applyAlignment="1" applyProtection="1">
      <alignment horizontal="center"/>
      <protection locked="0"/>
    </xf>
    <xf numFmtId="0" fontId="7" fillId="0" borderId="65" xfId="0" applyFont="1" applyBorder="1" applyAlignment="1" applyProtection="1">
      <alignment horizontal="center"/>
      <protection locked="0"/>
    </xf>
    <xf numFmtId="0" fontId="7" fillId="0" borderId="4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49"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165" fontId="4" fillId="0" borderId="32" xfId="0" applyNumberFormat="1" applyFont="1" applyBorder="1" applyAlignment="1" applyProtection="1">
      <alignment horizontal="center"/>
      <protection locked="0"/>
    </xf>
    <xf numFmtId="165" fontId="4" fillId="0" borderId="1" xfId="0" applyNumberFormat="1" applyFont="1" applyBorder="1" applyAlignment="1" applyProtection="1">
      <alignment horizontal="center"/>
      <protection locked="0"/>
    </xf>
    <xf numFmtId="165" fontId="7" fillId="0" borderId="32" xfId="3" applyFont="1" applyBorder="1" applyAlignment="1" applyProtection="1">
      <alignment horizontal="center"/>
      <protection locked="0"/>
    </xf>
    <xf numFmtId="165" fontId="7" fillId="0" borderId="1" xfId="3" applyFont="1" applyBorder="1" applyAlignment="1" applyProtection="1">
      <alignment horizontal="center"/>
      <protection locked="0"/>
    </xf>
    <xf numFmtId="0" fontId="4" fillId="0" borderId="3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165" fontId="7" fillId="0" borderId="32" xfId="0" applyNumberFormat="1" applyFont="1" applyBorder="1" applyAlignment="1" applyProtection="1">
      <alignment horizontal="center"/>
      <protection locked="0"/>
    </xf>
    <xf numFmtId="165" fontId="7" fillId="0" borderId="1" xfId="0" applyNumberFormat="1" applyFont="1" applyBorder="1" applyAlignment="1" applyProtection="1">
      <alignment horizontal="center"/>
      <protection locked="0"/>
    </xf>
  </cellXfs>
  <cellStyles count="21">
    <cellStyle name="Bueno 2" xfId="9" xr:uid="{00000000-0005-0000-0000-000000000000}"/>
    <cellStyle name="Hipervínculo" xfId="4" builtinId="8"/>
    <cellStyle name="Hipervínculo 2" xfId="6" xr:uid="{00000000-0005-0000-0000-000002000000}"/>
    <cellStyle name="Millares 2" xfId="20" xr:uid="{00000000-0005-0000-0000-000003000000}"/>
    <cellStyle name="Moneda" xfId="2" builtinId="4"/>
    <cellStyle name="Moneda [0]" xfId="3" builtinId="7"/>
    <cellStyle name="Moneda 2" xfId="7" xr:uid="{00000000-0005-0000-0000-000006000000}"/>
    <cellStyle name="Moneda 2 2" xfId="17" xr:uid="{00000000-0005-0000-0000-000007000000}"/>
    <cellStyle name="Moneda 3" xfId="12" xr:uid="{00000000-0005-0000-0000-000008000000}"/>
    <cellStyle name="Neutral 2" xfId="8" xr:uid="{00000000-0005-0000-0000-000009000000}"/>
    <cellStyle name="Normal" xfId="0" builtinId="0"/>
    <cellStyle name="Normal 2" xfId="5" xr:uid="{00000000-0005-0000-0000-00000B000000}"/>
    <cellStyle name="Normal 2 2" xfId="19" xr:uid="{00000000-0005-0000-0000-00000C000000}"/>
    <cellStyle name="Normal 3" xfId="14" xr:uid="{00000000-0005-0000-0000-00000D000000}"/>
    <cellStyle name="Normal 3 2" xfId="18" xr:uid="{00000000-0005-0000-0000-00000E000000}"/>
    <cellStyle name="Normal 4" xfId="15" xr:uid="{00000000-0005-0000-0000-00000F000000}"/>
    <cellStyle name="Normal 5" xfId="13" xr:uid="{00000000-0005-0000-0000-000010000000}"/>
    <cellStyle name="Notas 2" xfId="10" xr:uid="{00000000-0005-0000-0000-000011000000}"/>
    <cellStyle name="Porcentaje" xfId="1" builtinId="5"/>
    <cellStyle name="Porcentaje 2" xfId="11" xr:uid="{00000000-0005-0000-0000-000013000000}"/>
    <cellStyle name="Porcentaje 2 2" xfId="16" xr:uid="{00000000-0005-0000-0000-000014000000}"/>
  </cellStyles>
  <dxfs count="27">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6" tint="-0.499984740745262"/>
      </font>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dxf>
    <dxf>
      <font>
        <color theme="6" tint="-0.24994659260841701"/>
      </font>
    </dxf>
    <dxf>
      <font>
        <color rgb="FF9C0006"/>
      </font>
    </dxf>
    <dxf>
      <font>
        <color theme="6" tint="-0.2499465926084170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09494"/>
      <color rgb="FF19A10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341967</xdr:colOff>
      <xdr:row>0</xdr:row>
      <xdr:rowOff>57727</xdr:rowOff>
    </xdr:from>
    <xdr:to>
      <xdr:col>0</xdr:col>
      <xdr:colOff>1801092</xdr:colOff>
      <xdr:row>1</xdr:row>
      <xdr:rowOff>402347</xdr:rowOff>
    </xdr:to>
    <xdr:pic>
      <xdr:nvPicPr>
        <xdr:cNvPr id="2" name="Imagen 1" descr="Descripción: Escudo PowerPoi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341967" y="57727"/>
          <a:ext cx="1459125" cy="65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17993</xdr:colOff>
      <xdr:row>67</xdr:row>
      <xdr:rowOff>121024</xdr:rowOff>
    </xdr:from>
    <xdr:to>
      <xdr:col>8</xdr:col>
      <xdr:colOff>1031688</xdr:colOff>
      <xdr:row>71</xdr:row>
      <xdr:rowOff>164166</xdr:rowOff>
    </xdr:to>
    <xdr:sp macro="" textlink="">
      <xdr:nvSpPr>
        <xdr:cNvPr id="2" name="Text Box 2">
          <a:extLst>
            <a:ext uri="{FF2B5EF4-FFF2-40B4-BE49-F238E27FC236}">
              <a16:creationId xmlns:a16="http://schemas.microsoft.com/office/drawing/2014/main" id="{F2CA6D15-C802-4DDD-A460-DEAC44C47D65}"/>
            </a:ext>
          </a:extLst>
        </xdr:cNvPr>
        <xdr:cNvSpPr txBox="1">
          <a:spLocks noChangeArrowheads="1"/>
        </xdr:cNvSpPr>
      </xdr:nvSpPr>
      <xdr:spPr bwMode="auto">
        <a:xfrm>
          <a:off x="492126" y="12516224"/>
          <a:ext cx="9548095" cy="7204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chemeClr val="tx1"/>
              </a:solidFill>
              <a:latin typeface="Arial"/>
              <a:cs typeface="Arial"/>
            </a:rPr>
            <a:t>Estimulo Estudiantes: </a:t>
          </a:r>
          <a:r>
            <a:rPr lang="es-CO" sz="1000" b="0" i="0" u="none" strike="noStrike" baseline="0">
              <a:solidFill>
                <a:schemeClr val="tx1"/>
              </a:solidFill>
              <a:latin typeface="Arial"/>
              <a:cs typeface="Arial"/>
            </a:rPr>
            <a:t>Pago por servicios a estudiantes activos de la Universidad, como estímulo para el desarrollo de su carrera. La remuneración se hará de acuerdo a la normativa vigente (Acuerdos CSU 012 y 040 de 2004 y 10 de 2005). Para estudiantes de Pregrado no puede superar los 2 SMMLV y para estudiantes de posgrado no puede superar 3SMMLV.</a:t>
          </a:r>
        </a:p>
      </xdr:txBody>
    </xdr:sp>
    <xdr:clientData/>
  </xdr:twoCellAnchor>
  <xdr:twoCellAnchor>
    <xdr:from>
      <xdr:col>1</xdr:col>
      <xdr:colOff>25214</xdr:colOff>
      <xdr:row>35</xdr:row>
      <xdr:rowOff>51828</xdr:rowOff>
    </xdr:from>
    <xdr:to>
      <xdr:col>8</xdr:col>
      <xdr:colOff>930088</xdr:colOff>
      <xdr:row>39</xdr:row>
      <xdr:rowOff>58177</xdr:rowOff>
    </xdr:to>
    <xdr:sp macro="" textlink="">
      <xdr:nvSpPr>
        <xdr:cNvPr id="3" name="Text Box 1">
          <a:extLst>
            <a:ext uri="{FF2B5EF4-FFF2-40B4-BE49-F238E27FC236}">
              <a16:creationId xmlns:a16="http://schemas.microsoft.com/office/drawing/2014/main" id="{7CE2404A-B729-4928-AEA3-FDF834AAFB49}"/>
            </a:ext>
          </a:extLst>
        </xdr:cNvPr>
        <xdr:cNvSpPr txBox="1">
          <a:spLocks noChangeArrowheads="1"/>
        </xdr:cNvSpPr>
      </xdr:nvSpPr>
      <xdr:spPr bwMode="auto">
        <a:xfrm>
          <a:off x="434789" y="6100203"/>
          <a:ext cx="8477249" cy="69214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Remuneración por servicios técnicos (sin incluir servicios técnico-administrativos): </a:t>
          </a:r>
          <a:r>
            <a:rPr lang="es-CO" sz="1000" b="0" i="0" u="none" strike="noStrike" baseline="0">
              <a:solidFill>
                <a:srgbClr val="000000"/>
              </a:solidFill>
              <a:latin typeface="Arial"/>
              <a:cs typeface="Arial"/>
            </a:rPr>
            <a:t>Pago por servicios calificados a personas naturales o jurídicas que se prestan en forma continua para asuntos propios de la Universidad o que requieran conocimientos especializados y están sujetos al régimen contractual vigente.</a:t>
          </a:r>
        </a:p>
      </xdr:txBody>
    </xdr:sp>
    <xdr:clientData/>
  </xdr:twoCellAnchor>
  <xdr:twoCellAnchor>
    <xdr:from>
      <xdr:col>1</xdr:col>
      <xdr:colOff>0</xdr:colOff>
      <xdr:row>85</xdr:row>
      <xdr:rowOff>0</xdr:rowOff>
    </xdr:from>
    <xdr:to>
      <xdr:col>9</xdr:col>
      <xdr:colOff>145676</xdr:colOff>
      <xdr:row>95</xdr:row>
      <xdr:rowOff>101600</xdr:rowOff>
    </xdr:to>
    <xdr:sp macro="" textlink="">
      <xdr:nvSpPr>
        <xdr:cNvPr id="4" name="Text Box 1">
          <a:extLst>
            <a:ext uri="{FF2B5EF4-FFF2-40B4-BE49-F238E27FC236}">
              <a16:creationId xmlns:a16="http://schemas.microsoft.com/office/drawing/2014/main" id="{3ECE3D83-D444-47B1-B3EF-B489B3FB7CE2}"/>
            </a:ext>
          </a:extLst>
        </xdr:cNvPr>
        <xdr:cNvSpPr txBox="1">
          <a:spLocks noChangeArrowheads="1"/>
        </xdr:cNvSpPr>
      </xdr:nvSpPr>
      <xdr:spPr bwMode="auto">
        <a:xfrm>
          <a:off x="474133" y="16061267"/>
          <a:ext cx="9789210" cy="7789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l" rtl="0">
            <a:lnSpc>
              <a:spcPts val="1100"/>
            </a:lnSpc>
            <a:defRPr sz="1000"/>
          </a:pPr>
          <a:r>
            <a:rPr lang="es-CO" sz="1000" b="1" i="0" u="none" strike="noStrike" baseline="0">
              <a:solidFill>
                <a:srgbClr val="000000"/>
              </a:solidFill>
              <a:latin typeface="Arial" panose="020B0604020202020204" pitchFamily="34" charset="0"/>
              <a:cs typeface="Arial" panose="020B0604020202020204" pitchFamily="34" charset="0"/>
            </a:rPr>
            <a:t>Equipos: </a:t>
          </a:r>
          <a:r>
            <a:rPr lang="es-CO" sz="1000" b="0" i="0">
              <a:effectLst/>
              <a:latin typeface="Arial" panose="020B0604020202020204" pitchFamily="34" charset="0"/>
              <a:ea typeface="+mn-ea"/>
              <a:cs typeface="Arial" panose="020B0604020202020204" pitchFamily="34" charset="0"/>
            </a:rPr>
            <a:t>Adquisición de bienes muebles e intangibles de consumo duradero. En esta categoría se incluyen bienes como muebles y enseres, equipos de oficina, de laboratorio, de comunicaciones y telemáticos, licencias de software a perpetuidad o por un periodo de tiempo y su renovación, suscripción de uso de software y su renovación, certificados digitales de seguridad, firmas digitales y su renovación, hardware, adquisición y ampliación de memoria RAM para computadores y servidores, obras de arte y demás bienes de carácter histórico y cultural, elementos musicales, vehículos, equipos de laboratorio, entre otros. En este rubro también se incluyen los gastos de nacionalización e impuestos derivados de la compra.</a:t>
          </a:r>
          <a:endParaRPr lang="es-CO"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390805</xdr:colOff>
      <xdr:row>118</xdr:row>
      <xdr:rowOff>142875</xdr:rowOff>
    </xdr:from>
    <xdr:to>
      <xdr:col>6</xdr:col>
      <xdr:colOff>490817</xdr:colOff>
      <xdr:row>122</xdr:row>
      <xdr:rowOff>28575</xdr:rowOff>
    </xdr:to>
    <xdr:sp macro="" textlink="">
      <xdr:nvSpPr>
        <xdr:cNvPr id="5" name="Text Box 1">
          <a:extLst>
            <a:ext uri="{FF2B5EF4-FFF2-40B4-BE49-F238E27FC236}">
              <a16:creationId xmlns:a16="http://schemas.microsoft.com/office/drawing/2014/main" id="{F87D45F4-41D4-44A6-8099-2C4B8B307308}"/>
            </a:ext>
          </a:extLst>
        </xdr:cNvPr>
        <xdr:cNvSpPr txBox="1">
          <a:spLocks noChangeArrowheads="1"/>
        </xdr:cNvSpPr>
      </xdr:nvSpPr>
      <xdr:spPr bwMode="auto">
        <a:xfrm>
          <a:off x="390805" y="21516975"/>
          <a:ext cx="5805487" cy="533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Materiales y suministros: </a:t>
          </a:r>
          <a:r>
            <a:rPr lang="es-CO" sz="1000" b="0" i="0" u="none" strike="noStrike" baseline="0">
              <a:solidFill>
                <a:srgbClr val="000000"/>
              </a:solidFill>
              <a:latin typeface="Arial"/>
              <a:cs typeface="Arial"/>
            </a:rPr>
            <a:t>Adquisición de bienes tangibles e intangibles de consumo final, o fungibles que no se deben inventariar por las diferentes dependencias y no son objeto de devolución, como el papel y útiles de escritorio..</a:t>
          </a:r>
        </a:p>
      </xdr:txBody>
    </xdr:sp>
    <xdr:clientData/>
  </xdr:twoCellAnchor>
  <xdr:twoCellAnchor>
    <xdr:from>
      <xdr:col>0</xdr:col>
      <xdr:colOff>381000</xdr:colOff>
      <xdr:row>148</xdr:row>
      <xdr:rowOff>2803</xdr:rowOff>
    </xdr:from>
    <xdr:to>
      <xdr:col>5</xdr:col>
      <xdr:colOff>919163</xdr:colOff>
      <xdr:row>151</xdr:row>
      <xdr:rowOff>44826</xdr:rowOff>
    </xdr:to>
    <xdr:sp macro="" textlink="">
      <xdr:nvSpPr>
        <xdr:cNvPr id="6" name="Text Box 1">
          <a:extLst>
            <a:ext uri="{FF2B5EF4-FFF2-40B4-BE49-F238E27FC236}">
              <a16:creationId xmlns:a16="http://schemas.microsoft.com/office/drawing/2014/main" id="{0D75A199-03A6-4BFC-B26F-835B21AFF381}"/>
            </a:ext>
          </a:extLst>
        </xdr:cNvPr>
        <xdr:cNvSpPr txBox="1">
          <a:spLocks noChangeArrowheads="1"/>
        </xdr:cNvSpPr>
      </xdr:nvSpPr>
      <xdr:spPr bwMode="auto">
        <a:xfrm>
          <a:off x="381000" y="25929853"/>
          <a:ext cx="5157788" cy="52779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Mantenimiento: </a:t>
          </a:r>
          <a:r>
            <a:rPr lang="es-CO" sz="1000" b="0" i="0" u="none" strike="noStrike" baseline="0">
              <a:solidFill>
                <a:srgbClr val="000000"/>
              </a:solidFill>
              <a:latin typeface="Arial"/>
              <a:cs typeface="Arial"/>
            </a:rPr>
            <a:t>Gastos tendientes a la conservación y reparación de muebles e inmuebles.</a:t>
          </a:r>
        </a:p>
      </xdr:txBody>
    </xdr:sp>
    <xdr:clientData/>
  </xdr:twoCellAnchor>
  <xdr:twoCellAnchor>
    <xdr:from>
      <xdr:col>1</xdr:col>
      <xdr:colOff>0</xdr:colOff>
      <xdr:row>162</xdr:row>
      <xdr:rowOff>0</xdr:rowOff>
    </xdr:from>
    <xdr:to>
      <xdr:col>9</xdr:col>
      <xdr:colOff>0</xdr:colOff>
      <xdr:row>165</xdr:row>
      <xdr:rowOff>112059</xdr:rowOff>
    </xdr:to>
    <xdr:sp macro="" textlink="">
      <xdr:nvSpPr>
        <xdr:cNvPr id="7" name="Text Box 1">
          <a:extLst>
            <a:ext uri="{FF2B5EF4-FFF2-40B4-BE49-F238E27FC236}">
              <a16:creationId xmlns:a16="http://schemas.microsoft.com/office/drawing/2014/main" id="{92B9E36B-3204-408E-AD33-0F56DB416F7B}"/>
            </a:ext>
          </a:extLst>
        </xdr:cNvPr>
        <xdr:cNvSpPr txBox="1">
          <a:spLocks noChangeArrowheads="1"/>
        </xdr:cNvSpPr>
      </xdr:nvSpPr>
      <xdr:spPr bwMode="auto">
        <a:xfrm>
          <a:off x="409575" y="29260800"/>
          <a:ext cx="8543925" cy="59783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Servicios Públicos: </a:t>
          </a:r>
          <a:r>
            <a:rPr lang="es-CO" sz="1000" b="0" i="0" u="none" strike="noStrike" baseline="0">
              <a:solidFill>
                <a:srgbClr val="000000"/>
              </a:solidFill>
              <a:latin typeface="Arial"/>
              <a:cs typeface="Arial"/>
            </a:rPr>
            <a:t>Erogaciones por concepto de servicios de acueducto, alcantarillado, recolección de basuras, energía, teléfono, telefonía celular. Estos incluyen su instalación y traslado. Este rubro se incluye en aquellos casos en que es posible calcular de manera directa el costo de los servicios públicos asociados al proyecto; de lo contrario, se contabiliza en la categoría de costos indirectos.</a:t>
          </a:r>
        </a:p>
      </xdr:txBody>
    </xdr:sp>
    <xdr:clientData/>
  </xdr:twoCellAnchor>
  <xdr:twoCellAnchor>
    <xdr:from>
      <xdr:col>1</xdr:col>
      <xdr:colOff>0</xdr:colOff>
      <xdr:row>177</xdr:row>
      <xdr:rowOff>0</xdr:rowOff>
    </xdr:from>
    <xdr:to>
      <xdr:col>5</xdr:col>
      <xdr:colOff>976313</xdr:colOff>
      <xdr:row>178</xdr:row>
      <xdr:rowOff>152400</xdr:rowOff>
    </xdr:to>
    <xdr:sp macro="" textlink="">
      <xdr:nvSpPr>
        <xdr:cNvPr id="8" name="Text Box 1">
          <a:extLst>
            <a:ext uri="{FF2B5EF4-FFF2-40B4-BE49-F238E27FC236}">
              <a16:creationId xmlns:a16="http://schemas.microsoft.com/office/drawing/2014/main" id="{70C4EA9E-AAAA-4498-B745-9ACAD04CC17C}"/>
            </a:ext>
          </a:extLst>
        </xdr:cNvPr>
        <xdr:cNvSpPr txBox="1">
          <a:spLocks noChangeArrowheads="1"/>
        </xdr:cNvSpPr>
      </xdr:nvSpPr>
      <xdr:spPr bwMode="auto">
        <a:xfrm>
          <a:off x="409575" y="31727775"/>
          <a:ext cx="5195888" cy="314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CO" sz="1000" b="1" i="0" u="none" strike="noStrike" baseline="0">
              <a:solidFill>
                <a:srgbClr val="000000"/>
              </a:solidFill>
              <a:latin typeface="Arial"/>
              <a:cs typeface="Arial"/>
            </a:rPr>
            <a:t>Arrendamientos: </a:t>
          </a:r>
          <a:r>
            <a:rPr lang="es-CO" sz="1000" b="0" i="0" u="none" strike="noStrike" baseline="0">
              <a:solidFill>
                <a:srgbClr val="000000"/>
              </a:solidFill>
              <a:latin typeface="Arial"/>
              <a:cs typeface="Arial"/>
            </a:rPr>
            <a:t>Alquiler de bienes muebles e inmuebles.</a:t>
          </a:r>
        </a:p>
      </xdr:txBody>
    </xdr:sp>
    <xdr:clientData/>
  </xdr:twoCellAnchor>
  <xdr:twoCellAnchor>
    <xdr:from>
      <xdr:col>1</xdr:col>
      <xdr:colOff>0</xdr:colOff>
      <xdr:row>190</xdr:row>
      <xdr:rowOff>47620</xdr:rowOff>
    </xdr:from>
    <xdr:to>
      <xdr:col>5</xdr:col>
      <xdr:colOff>842963</xdr:colOff>
      <xdr:row>192</xdr:row>
      <xdr:rowOff>76195</xdr:rowOff>
    </xdr:to>
    <xdr:sp macro="" textlink="">
      <xdr:nvSpPr>
        <xdr:cNvPr id="9" name="Text Box 1">
          <a:extLst>
            <a:ext uri="{FF2B5EF4-FFF2-40B4-BE49-F238E27FC236}">
              <a16:creationId xmlns:a16="http://schemas.microsoft.com/office/drawing/2014/main" id="{9D453663-F6AE-4E6D-B780-BA0DC2A4E634}"/>
            </a:ext>
          </a:extLst>
        </xdr:cNvPr>
        <xdr:cNvSpPr txBox="1">
          <a:spLocks noChangeArrowheads="1"/>
        </xdr:cNvSpPr>
      </xdr:nvSpPr>
      <xdr:spPr bwMode="auto">
        <a:xfrm>
          <a:off x="409575" y="33918520"/>
          <a:ext cx="5062538" cy="3524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Capacitación: </a:t>
          </a:r>
          <a:r>
            <a:rPr lang="es-CO" sz="1000" b="0" i="0" u="none" strike="noStrike" baseline="0">
              <a:solidFill>
                <a:srgbClr val="000000"/>
              </a:solidFill>
              <a:latin typeface="Arial"/>
              <a:cs typeface="Arial"/>
            </a:rPr>
            <a:t>Eventos de actualización o adquisición de conocimientos para el personal involucrado en el proyecto.</a:t>
          </a:r>
        </a:p>
      </xdr:txBody>
    </xdr:sp>
    <xdr:clientData/>
  </xdr:twoCellAnchor>
  <xdr:twoCellAnchor>
    <xdr:from>
      <xdr:col>1</xdr:col>
      <xdr:colOff>0</xdr:colOff>
      <xdr:row>204</xdr:row>
      <xdr:rowOff>0</xdr:rowOff>
    </xdr:from>
    <xdr:to>
      <xdr:col>7</xdr:col>
      <xdr:colOff>0</xdr:colOff>
      <xdr:row>207</xdr:row>
      <xdr:rowOff>22412</xdr:rowOff>
    </xdr:to>
    <xdr:sp macro="" textlink="">
      <xdr:nvSpPr>
        <xdr:cNvPr id="10" name="Text Box 1">
          <a:extLst>
            <a:ext uri="{FF2B5EF4-FFF2-40B4-BE49-F238E27FC236}">
              <a16:creationId xmlns:a16="http://schemas.microsoft.com/office/drawing/2014/main" id="{F0D53C7A-71BE-41B9-9C7F-05FA436D1139}"/>
            </a:ext>
          </a:extLst>
        </xdr:cNvPr>
        <xdr:cNvSpPr txBox="1">
          <a:spLocks noChangeArrowheads="1"/>
        </xdr:cNvSpPr>
      </xdr:nvSpPr>
      <xdr:spPr bwMode="auto">
        <a:xfrm>
          <a:off x="409575" y="36337875"/>
          <a:ext cx="6353175" cy="5081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Viáticos y Gastos de viaje: </a:t>
          </a:r>
          <a:r>
            <a:rPr lang="es-CO" sz="1000" b="0" i="0" u="none" strike="noStrike" baseline="0">
              <a:solidFill>
                <a:srgbClr val="000000"/>
              </a:solidFill>
              <a:latin typeface="Arial"/>
              <a:cs typeface="Arial"/>
            </a:rPr>
            <a:t>Por este rubro se reconocen gastos de alojamiento, alimentación y transporte cuando se deban desempeñar funciones en lugar diferente a su sede habitual de trabajo. No se podrán imputar a este rubro los gastos correspondientes a la movilización dentro del perímetro urbano de cada ciudad.</a:t>
          </a:r>
        </a:p>
      </xdr:txBody>
    </xdr:sp>
    <xdr:clientData/>
  </xdr:twoCellAnchor>
  <xdr:twoCellAnchor>
    <xdr:from>
      <xdr:col>1</xdr:col>
      <xdr:colOff>0</xdr:colOff>
      <xdr:row>217</xdr:row>
      <xdr:rowOff>23813</xdr:rowOff>
    </xdr:from>
    <xdr:to>
      <xdr:col>5</xdr:col>
      <xdr:colOff>381000</xdr:colOff>
      <xdr:row>221</xdr:row>
      <xdr:rowOff>47625</xdr:rowOff>
    </xdr:to>
    <xdr:sp macro="" textlink="">
      <xdr:nvSpPr>
        <xdr:cNvPr id="11" name="Text Box 1">
          <a:extLst>
            <a:ext uri="{FF2B5EF4-FFF2-40B4-BE49-F238E27FC236}">
              <a16:creationId xmlns:a16="http://schemas.microsoft.com/office/drawing/2014/main" id="{A1BD2D21-D301-4AC1-AF15-04B477CE633E}"/>
            </a:ext>
          </a:extLst>
        </xdr:cNvPr>
        <xdr:cNvSpPr txBox="1">
          <a:spLocks noChangeArrowheads="1"/>
        </xdr:cNvSpPr>
      </xdr:nvSpPr>
      <xdr:spPr bwMode="auto">
        <a:xfrm>
          <a:off x="409575" y="38666738"/>
          <a:ext cx="4600575" cy="671512"/>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Impresos y Publicaciones: </a:t>
          </a:r>
          <a:r>
            <a:rPr lang="es-CO" sz="1000" b="0" i="0" u="none" strike="noStrike" baseline="0">
              <a:solidFill>
                <a:srgbClr val="000000"/>
              </a:solidFill>
              <a:latin typeface="Arial"/>
              <a:cs typeface="Arial"/>
            </a:rPr>
            <a:t>Por este rubro se pueden pagar los gastos por edición de formas, escritos, publicaciones, revistas y libros, trabajos tipográficos, sellos, suscripciones, adquisiciones de libros, revistas, pagos de avisos y videos de televisión.</a:t>
          </a:r>
        </a:p>
      </xdr:txBody>
    </xdr:sp>
    <xdr:clientData/>
  </xdr:twoCellAnchor>
  <xdr:twoCellAnchor>
    <xdr:from>
      <xdr:col>1</xdr:col>
      <xdr:colOff>0</xdr:colOff>
      <xdr:row>246</xdr:row>
      <xdr:rowOff>0</xdr:rowOff>
    </xdr:from>
    <xdr:to>
      <xdr:col>4</xdr:col>
      <xdr:colOff>56029</xdr:colOff>
      <xdr:row>250</xdr:row>
      <xdr:rowOff>28575</xdr:rowOff>
    </xdr:to>
    <xdr:sp macro="" textlink="">
      <xdr:nvSpPr>
        <xdr:cNvPr id="12" name="Text Box 1">
          <a:extLst>
            <a:ext uri="{FF2B5EF4-FFF2-40B4-BE49-F238E27FC236}">
              <a16:creationId xmlns:a16="http://schemas.microsoft.com/office/drawing/2014/main" id="{AB1A9BC4-E5C0-4089-A63A-C707A04FA675}"/>
            </a:ext>
          </a:extLst>
        </xdr:cNvPr>
        <xdr:cNvSpPr txBox="1">
          <a:spLocks noChangeArrowheads="1"/>
        </xdr:cNvSpPr>
      </xdr:nvSpPr>
      <xdr:spPr bwMode="auto">
        <a:xfrm>
          <a:off x="409575" y="43815000"/>
          <a:ext cx="3285004" cy="676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Seguros: </a:t>
          </a:r>
          <a:r>
            <a:rPr lang="es-CO" sz="1000" b="0" i="0" u="none" strike="noStrike" baseline="0">
              <a:solidFill>
                <a:srgbClr val="000000"/>
              </a:solidFill>
              <a:latin typeface="Arial"/>
              <a:cs typeface="Arial"/>
            </a:rPr>
            <a:t>Corresponde a pólizas de garantía y seriedad que la Universidad debe adquirir cuando es contratada por un tercero para desarrollar un proyecto o actividad.</a:t>
          </a:r>
        </a:p>
      </xdr:txBody>
    </xdr:sp>
    <xdr:clientData/>
  </xdr:twoCellAnchor>
  <xdr:twoCellAnchor>
    <xdr:from>
      <xdr:col>1</xdr:col>
      <xdr:colOff>0</xdr:colOff>
      <xdr:row>261</xdr:row>
      <xdr:rowOff>0</xdr:rowOff>
    </xdr:from>
    <xdr:to>
      <xdr:col>4</xdr:col>
      <xdr:colOff>214313</xdr:colOff>
      <xdr:row>266</xdr:row>
      <xdr:rowOff>42863</xdr:rowOff>
    </xdr:to>
    <xdr:sp macro="" textlink="">
      <xdr:nvSpPr>
        <xdr:cNvPr id="13" name="Text Box 1">
          <a:extLst>
            <a:ext uri="{FF2B5EF4-FFF2-40B4-BE49-F238E27FC236}">
              <a16:creationId xmlns:a16="http://schemas.microsoft.com/office/drawing/2014/main" id="{82EBDF10-07D1-43D1-BEA8-BF1A5572A92F}"/>
            </a:ext>
          </a:extLst>
        </xdr:cNvPr>
        <xdr:cNvSpPr txBox="1">
          <a:spLocks noChangeArrowheads="1"/>
        </xdr:cNvSpPr>
      </xdr:nvSpPr>
      <xdr:spPr bwMode="auto">
        <a:xfrm>
          <a:off x="409575" y="46281975"/>
          <a:ext cx="3443288" cy="85248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Impuestos y Multas: </a:t>
          </a:r>
          <a:r>
            <a:rPr lang="es-CO" sz="1000" b="0" i="0" u="none" strike="noStrike" baseline="0">
              <a:solidFill>
                <a:srgbClr val="000000"/>
              </a:solidFill>
              <a:latin typeface="Arial"/>
              <a:cs typeface="Arial"/>
            </a:rPr>
            <a:t>Corresponde a impuestos y multas que la Universidad debe cancelar cuando es contratada por un tercero para desarrollar un proyecto o actividad. Aunque la Universidad está exenta de impuestos nacionales debe pagar impuestos departamentales y municipales.</a:t>
          </a:r>
        </a:p>
      </xdr:txBody>
    </xdr:sp>
    <xdr:clientData/>
  </xdr:twoCellAnchor>
  <xdr:twoCellAnchor>
    <xdr:from>
      <xdr:col>4</xdr:col>
      <xdr:colOff>358587</xdr:colOff>
      <xdr:row>261</xdr:row>
      <xdr:rowOff>0</xdr:rowOff>
    </xdr:from>
    <xdr:to>
      <xdr:col>9</xdr:col>
      <xdr:colOff>381000</xdr:colOff>
      <xdr:row>267</xdr:row>
      <xdr:rowOff>33618</xdr:rowOff>
    </xdr:to>
    <xdr:sp macro="" textlink="">
      <xdr:nvSpPr>
        <xdr:cNvPr id="14" name="Text Box 1">
          <a:extLst>
            <a:ext uri="{FF2B5EF4-FFF2-40B4-BE49-F238E27FC236}">
              <a16:creationId xmlns:a16="http://schemas.microsoft.com/office/drawing/2014/main" id="{F139A989-4AA4-4D19-90B5-529A402E1E0D}"/>
            </a:ext>
          </a:extLst>
        </xdr:cNvPr>
        <xdr:cNvSpPr txBox="1">
          <a:spLocks noChangeArrowheads="1"/>
        </xdr:cNvSpPr>
      </xdr:nvSpPr>
      <xdr:spPr bwMode="auto">
        <a:xfrm>
          <a:off x="3997137" y="46281975"/>
          <a:ext cx="5337363" cy="100516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1100"/>
            </a:lnSpc>
            <a:defRPr sz="1000"/>
          </a:pPr>
          <a:r>
            <a:rPr lang="es-CO" sz="1000" b="1" i="0" u="none" strike="noStrike" baseline="0">
              <a:solidFill>
                <a:srgbClr val="000000"/>
              </a:solidFill>
              <a:latin typeface="Arial"/>
              <a:cs typeface="Arial"/>
            </a:rPr>
            <a:t>Contratos con el Municipio de Medellín: </a:t>
          </a:r>
          <a:r>
            <a:rPr lang="es-CO" sz="1000" b="0" i="0" u="none" strike="noStrike" baseline="0">
              <a:solidFill>
                <a:srgbClr val="000000"/>
              </a:solidFill>
              <a:latin typeface="Arial"/>
              <a:cs typeface="Arial"/>
            </a:rPr>
            <a:t>Debe incluirse un impuesto denominado "Contribución al impuesto predial", valorado en el 10% del valor del contrato.  Este impuesto es descontado del valor del contrato por el Municipio; en el presupuesto, el valor del contrato debe dejarse sin el descuento, pues el pago del impuesto se hace evidente en esta tabla.  En estos contratos, debe solicitarse el apoyo de la Vicedecanatura de Investigación y Extensión para disminuir el valor de las transferencias en este 10%.</a:t>
          </a:r>
        </a:p>
      </xdr:txBody>
    </xdr:sp>
    <xdr:clientData/>
  </xdr:twoCellAnchor>
  <xdr:twoCellAnchor>
    <xdr:from>
      <xdr:col>1</xdr:col>
      <xdr:colOff>-1</xdr:colOff>
      <xdr:row>277</xdr:row>
      <xdr:rowOff>1</xdr:rowOff>
    </xdr:from>
    <xdr:to>
      <xdr:col>6</xdr:col>
      <xdr:colOff>428623</xdr:colOff>
      <xdr:row>282</xdr:row>
      <xdr:rowOff>119063</xdr:rowOff>
    </xdr:to>
    <xdr:sp macro="" textlink="">
      <xdr:nvSpPr>
        <xdr:cNvPr id="15" name="Text Box 1">
          <a:extLst>
            <a:ext uri="{FF2B5EF4-FFF2-40B4-BE49-F238E27FC236}">
              <a16:creationId xmlns:a16="http://schemas.microsoft.com/office/drawing/2014/main" id="{F677F285-2091-4C4E-A8BE-C9654ECC9ACB}"/>
            </a:ext>
          </a:extLst>
        </xdr:cNvPr>
        <xdr:cNvSpPr txBox="1">
          <a:spLocks noChangeArrowheads="1"/>
        </xdr:cNvSpPr>
      </xdr:nvSpPr>
      <xdr:spPr bwMode="auto">
        <a:xfrm>
          <a:off x="409574" y="49110901"/>
          <a:ext cx="5724524" cy="928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logístico: </a:t>
          </a:r>
          <a:r>
            <a:rPr lang="es-CO" sz="1000" b="0" i="0" u="none" strike="noStrike" baseline="0">
              <a:solidFill>
                <a:srgbClr val="000000"/>
              </a:solidFill>
              <a:latin typeface="Arial"/>
              <a:cs typeface="Arial"/>
            </a:rPr>
            <a:t>En este rubro se incluye todo tipo de eventos organizados con propósito de apoyar el desarrollo de las funciones y actividades propias de los proyectos.  Tener en cuenta que en la realización de eventos se incurre en costos de operador logístico e infraestructura y equipos (salones, auditorios, equipos audiovisuales, etc.), los cuales deben presupuestarse, incluso si son aportados por la Universidad.  En este último caso estos costos se presupuestan como OPERACIONES INTERNAS</a:t>
          </a:r>
        </a:p>
      </xdr:txBody>
    </xdr:sp>
    <xdr:clientData/>
  </xdr:twoCellAnchor>
  <xdr:twoCellAnchor>
    <xdr:from>
      <xdr:col>1</xdr:col>
      <xdr:colOff>0</xdr:colOff>
      <xdr:row>133</xdr:row>
      <xdr:rowOff>0</xdr:rowOff>
    </xdr:from>
    <xdr:to>
      <xdr:col>9</xdr:col>
      <xdr:colOff>67235</xdr:colOff>
      <xdr:row>136</xdr:row>
      <xdr:rowOff>100854</xdr:rowOff>
    </xdr:to>
    <xdr:sp macro="" textlink="">
      <xdr:nvSpPr>
        <xdr:cNvPr id="16" name="Text Box 1">
          <a:extLst>
            <a:ext uri="{FF2B5EF4-FFF2-40B4-BE49-F238E27FC236}">
              <a16:creationId xmlns:a16="http://schemas.microsoft.com/office/drawing/2014/main" id="{B67AFC1A-6593-457D-AF98-97B21BED60B7}"/>
            </a:ext>
          </a:extLst>
        </xdr:cNvPr>
        <xdr:cNvSpPr txBox="1">
          <a:spLocks noChangeArrowheads="1"/>
        </xdr:cNvSpPr>
      </xdr:nvSpPr>
      <xdr:spPr bwMode="auto">
        <a:xfrm>
          <a:off x="409575" y="24164925"/>
          <a:ext cx="8611160" cy="58662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r>
            <a:rPr lang="es-CO" sz="1000" b="1" i="0" u="none" strike="noStrike" baseline="0">
              <a:solidFill>
                <a:srgbClr val="000000"/>
              </a:solidFill>
              <a:latin typeface="Arial"/>
              <a:ea typeface="+mn-ea"/>
              <a:cs typeface="Arial"/>
            </a:rPr>
            <a:t>Compra de Material Bibliográfico: </a:t>
          </a:r>
          <a:r>
            <a:rPr lang="es-CO" sz="1000" b="0" i="0" u="none" strike="noStrike" baseline="0">
              <a:solidFill>
                <a:srgbClr val="000000"/>
              </a:solidFill>
              <a:latin typeface="Arial"/>
              <a:ea typeface="+mn-ea"/>
              <a:cs typeface="Arial"/>
            </a:rPr>
            <a:t>Gastos destinados a la adquisición de material bibliográfico en sus diversos formatos tales  c omo libros, revistas, publicaciones, documentos audiovisuales, inscripción a bases de datos  y conexión a redes de información especializada, suscripciones a bases de  datos documentales referenciales, publicaciones digitales y  herramientas de manejo y organización de información bibliográfica.</a:t>
          </a:r>
        </a:p>
      </xdr:txBody>
    </xdr:sp>
    <xdr:clientData/>
  </xdr:twoCellAnchor>
  <xdr:twoCellAnchor>
    <xdr:from>
      <xdr:col>0</xdr:col>
      <xdr:colOff>381000</xdr:colOff>
      <xdr:row>307</xdr:row>
      <xdr:rowOff>89648</xdr:rowOff>
    </xdr:from>
    <xdr:to>
      <xdr:col>12</xdr:col>
      <xdr:colOff>165653</xdr:colOff>
      <xdr:row>319</xdr:row>
      <xdr:rowOff>67235</xdr:rowOff>
    </xdr:to>
    <xdr:sp macro="" textlink="">
      <xdr:nvSpPr>
        <xdr:cNvPr id="17" name="Text Box 1">
          <a:extLst>
            <a:ext uri="{FF2B5EF4-FFF2-40B4-BE49-F238E27FC236}">
              <a16:creationId xmlns:a16="http://schemas.microsoft.com/office/drawing/2014/main" id="{A06E0FD9-CDDB-4C57-809B-204ED5EC61F5}"/>
            </a:ext>
          </a:extLst>
        </xdr:cNvPr>
        <xdr:cNvSpPr txBox="1">
          <a:spLocks noChangeArrowheads="1"/>
        </xdr:cNvSpPr>
      </xdr:nvSpPr>
      <xdr:spPr bwMode="auto">
        <a:xfrm>
          <a:off x="381000" y="54744098"/>
          <a:ext cx="12652928" cy="1920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Operaciones Internas: </a:t>
          </a:r>
          <a:r>
            <a:rPr lang="es-CO" sz="1000" b="0" i="0" u="none" strike="noStrike" baseline="0">
              <a:solidFill>
                <a:srgbClr val="000000"/>
              </a:solidFill>
              <a:latin typeface="Arial"/>
              <a:cs typeface="Arial"/>
            </a:rPr>
            <a:t>Corresponde al traslado de recursos entre fondos. Pueden ser:</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O" sz="1000" b="0" i="0" u="none" strike="noStrike" baseline="0">
            <a:solidFill>
              <a:srgbClr val="000000"/>
            </a:solidFill>
            <a:effectLst/>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bienes:</a:t>
          </a:r>
          <a:r>
            <a:rPr lang="es-CO" sz="1000" b="0" i="0" baseline="0">
              <a:effectLst/>
              <a:latin typeface="Arial" panose="020B0604020202020204" pitchFamily="34" charset="0"/>
              <a:ea typeface="+mn-ea"/>
              <a:cs typeface="Arial" panose="020B0604020202020204" pitchFamily="34" charset="0"/>
            </a:rPr>
            <a:t> cuando media la venta de un producto al interior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servicios de Extensión</a:t>
          </a:r>
          <a:r>
            <a:rPr lang="es-CO" sz="1000" b="0" i="0" baseline="0">
              <a:effectLst/>
              <a:latin typeface="Arial" panose="020B0604020202020204" pitchFamily="34" charset="0"/>
              <a:ea typeface="+mn-ea"/>
              <a:cs typeface="Arial" panose="020B0604020202020204" pitchFamily="34" charset="0"/>
            </a:rPr>
            <a:t>:cuando media la prestación de un servicio entre las diferentes facultades o centros e institutos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Impresos y publicaciones:</a:t>
          </a:r>
          <a:r>
            <a:rPr lang="es-CO" sz="1000" b="0" i="0" baseline="0">
              <a:effectLst/>
              <a:latin typeface="Arial" panose="020B0604020202020204" pitchFamily="34" charset="0"/>
              <a:ea typeface="+mn-ea"/>
              <a:cs typeface="Arial" panose="020B0604020202020204" pitchFamily="34" charset="0"/>
            </a:rPr>
            <a:t>Transferencias realizadas por operaciones celebradas con la Editorial o venta de publicaciones entre facultades.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Arrendamientos: </a:t>
          </a:r>
          <a:r>
            <a:rPr lang="es-CO" sz="1000" b="0" i="0" baseline="0">
              <a:effectLst/>
              <a:latin typeface="Arial" panose="020B0604020202020204" pitchFamily="34" charset="0"/>
              <a:ea typeface="+mn-ea"/>
              <a:cs typeface="Arial" panose="020B0604020202020204" pitchFamily="34" charset="0"/>
            </a:rPr>
            <a:t>Alquiler de auditorios, centro de convenciones o cualquier espacio entre las facultades, centros o institutos de la Universidad.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Servicios de Comunicación: </a:t>
          </a:r>
          <a:r>
            <a:rPr lang="es-CO" sz="1000" b="0" i="0" baseline="0">
              <a:effectLst/>
              <a:latin typeface="Arial" panose="020B0604020202020204" pitchFamily="34" charset="0"/>
              <a:ea typeface="+mn-ea"/>
              <a:cs typeface="Arial" panose="020B0604020202020204" pitchFamily="34" charset="0"/>
            </a:rPr>
            <a:t>operaciones celebradas con Unimedios o facultades tales como avisos en periódico de la Universidad, entre otros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por otras </a:t>
          </a:r>
          <a:r>
            <a:rPr lang="es-CO" sz="1000" b="0" i="0" baseline="0">
              <a:effectLst/>
              <a:latin typeface="Arial" panose="020B0604020202020204" pitchFamily="34" charset="0"/>
              <a:ea typeface="+mn-ea"/>
              <a:cs typeface="Arial" panose="020B0604020202020204" pitchFamily="34" charset="0"/>
            </a:rPr>
            <a:t>ventas de Servicios: prestación de servicios que por su carácter esporádico, no pueden clasificarse dentro de los rubros presupuestales definidos anteriormente.</a:t>
          </a:r>
        </a:p>
        <a:p>
          <a:r>
            <a:rPr lang="es-CO" sz="1000" b="1" i="0" baseline="0">
              <a:effectLst/>
              <a:latin typeface="Arial" panose="020B0604020202020204" pitchFamily="34" charset="0"/>
              <a:ea typeface="+mn-ea"/>
              <a:cs typeface="Arial" panose="020B0604020202020204" pitchFamily="34" charset="0"/>
            </a:rPr>
            <a:t>Operaciones internas - Aportes sin Contraprestación</a:t>
          </a:r>
          <a:r>
            <a:rPr lang="es-CO" sz="1000" b="0" i="0" baseline="0">
              <a:effectLst/>
              <a:latin typeface="Arial" panose="020B0604020202020204" pitchFamily="34" charset="0"/>
              <a:ea typeface="+mn-ea"/>
              <a:cs typeface="Arial" panose="020B0604020202020204" pitchFamily="34" charset="0"/>
            </a:rPr>
            <a:t>:  Cuando  no media la prestación de un servicio o la venta de un bien. Tansferencias realizadas al interior de la Universidad y que no tienen contraprestación </a:t>
          </a:r>
          <a:r>
            <a:rPr lang="es-CO" sz="1100" b="0" i="0" u="none" strike="noStrike" baseline="0">
              <a:latin typeface="+mn-lt"/>
              <a:ea typeface="+mn-ea"/>
              <a:cs typeface="+mn-cs"/>
            </a:rPr>
            <a:t>alguna.</a:t>
          </a:r>
        </a:p>
        <a:p>
          <a:endParaRPr lang="es-CO" sz="1100" b="0" i="0" u="none" strike="noStrike" baseline="0">
            <a:effectLst/>
            <a:latin typeface="+mn-lt"/>
            <a:ea typeface="+mn-ea"/>
            <a:cs typeface="+mn-cs"/>
          </a:endParaRPr>
        </a:p>
        <a:p>
          <a:r>
            <a:rPr lang="es-CO" sz="1000" b="0" i="0" baseline="0">
              <a:effectLst/>
              <a:latin typeface="Arial" panose="020B0604020202020204" pitchFamily="34" charset="0"/>
              <a:ea typeface="+mn-ea"/>
              <a:cs typeface="Arial" panose="020B0604020202020204" pitchFamily="34" charset="0"/>
            </a:rPr>
            <a:t>Aquí se deben incluir también los costos de infraestructura y equipos provistos por la Universidad para la realización de eventos que apoyen la ejecución de los proyectos.</a:t>
          </a:r>
        </a:p>
      </xdr:txBody>
    </xdr:sp>
    <xdr:clientData/>
  </xdr:twoCellAnchor>
  <xdr:twoCellAnchor>
    <xdr:from>
      <xdr:col>1</xdr:col>
      <xdr:colOff>22412</xdr:colOff>
      <xdr:row>350</xdr:row>
      <xdr:rowOff>1</xdr:rowOff>
    </xdr:from>
    <xdr:to>
      <xdr:col>4</xdr:col>
      <xdr:colOff>156882</xdr:colOff>
      <xdr:row>353</xdr:row>
      <xdr:rowOff>56030</xdr:rowOff>
    </xdr:to>
    <xdr:sp macro="" textlink="">
      <xdr:nvSpPr>
        <xdr:cNvPr id="18" name="Text Box 1">
          <a:extLst>
            <a:ext uri="{FF2B5EF4-FFF2-40B4-BE49-F238E27FC236}">
              <a16:creationId xmlns:a16="http://schemas.microsoft.com/office/drawing/2014/main" id="{EEF84B7D-8462-4576-A0C2-E8D9ADD18C04}"/>
            </a:ext>
          </a:extLst>
        </xdr:cNvPr>
        <xdr:cNvSpPr txBox="1">
          <a:spLocks noChangeArrowheads="1"/>
        </xdr:cNvSpPr>
      </xdr:nvSpPr>
      <xdr:spPr bwMode="auto">
        <a:xfrm>
          <a:off x="431987" y="62845951"/>
          <a:ext cx="3363445" cy="54180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Otros Gastos Generales por Adquisición de Servicios: </a:t>
          </a:r>
          <a:r>
            <a:rPr lang="es-CO" sz="1000" b="0" i="0" u="none" strike="noStrike" baseline="0">
              <a:solidFill>
                <a:srgbClr val="000000"/>
              </a:solidFill>
              <a:latin typeface="Arial"/>
              <a:cs typeface="Arial"/>
            </a:rPr>
            <a:t>Los demás gastos no contemplados en los apartados anteriores.</a:t>
          </a:r>
        </a:p>
      </xdr:txBody>
    </xdr:sp>
    <xdr:clientData/>
  </xdr:twoCellAnchor>
  <xdr:twoCellAnchor>
    <xdr:from>
      <xdr:col>1</xdr:col>
      <xdr:colOff>0</xdr:colOff>
      <xdr:row>232</xdr:row>
      <xdr:rowOff>0</xdr:rowOff>
    </xdr:from>
    <xdr:to>
      <xdr:col>10</xdr:col>
      <xdr:colOff>114680</xdr:colOff>
      <xdr:row>235</xdr:row>
      <xdr:rowOff>88245</xdr:rowOff>
    </xdr:to>
    <xdr:sp macro="" textlink="">
      <xdr:nvSpPr>
        <xdr:cNvPr id="19" name="Text Box 1">
          <a:extLst>
            <a:ext uri="{FF2B5EF4-FFF2-40B4-BE49-F238E27FC236}">
              <a16:creationId xmlns:a16="http://schemas.microsoft.com/office/drawing/2014/main" id="{7847DD24-15F6-4385-A63F-483D9D180CE0}"/>
            </a:ext>
          </a:extLst>
        </xdr:cNvPr>
        <xdr:cNvSpPr txBox="1">
          <a:spLocks noChangeArrowheads="1"/>
        </xdr:cNvSpPr>
      </xdr:nvSpPr>
      <xdr:spPr bwMode="auto">
        <a:xfrm>
          <a:off x="409575" y="41348025"/>
          <a:ext cx="9420605" cy="57402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Comunicaciones y Transporte: </a:t>
          </a:r>
          <a:r>
            <a:rPr lang="es-CO" sz="1000" b="0" i="0" u="none" strike="noStrike" baseline="0">
              <a:solidFill>
                <a:srgbClr val="000000"/>
              </a:solidFill>
              <a:latin typeface="Arial"/>
              <a:cs typeface="Arial"/>
            </a:rPr>
            <a:t>Se cubre por este concepto los gastos de mensajería, correos, correos electrónico y otros medios de comunicación, alquiler de líneas, embalaje y acarreo de elementos; ga</a:t>
          </a:r>
          <a:r>
            <a:rPr lang="es-CO" sz="1000" b="0" i="0" u="none" strike="noStrike" baseline="0">
              <a:solidFill>
                <a:srgbClr val="000000"/>
              </a:solidFill>
              <a:latin typeface="Arial"/>
              <a:ea typeface="+mn-ea"/>
              <a:cs typeface="Arial"/>
            </a:rPr>
            <a:t>stos relacionados con el transporte intermunicipal, férreo, marítimo, fluvial y de tracción animal en cumplimiento de actividades asignadas en desarrollo de proyectos de formación, investigación y extensión, diferentes a los gastos de transporte imputados al rubro de viáticos y gastos de viaje</a:t>
          </a:r>
        </a:p>
        <a:p>
          <a:pPr marL="0" indent="0" algn="just" rtl="0">
            <a:lnSpc>
              <a:spcPts val="900"/>
            </a:lnSpc>
            <a:defRPr sz="1000"/>
          </a:pPr>
          <a:endParaRPr lang="es-CO" sz="1000" b="0" i="0" u="none" strike="noStrike" baseline="0">
            <a:solidFill>
              <a:srgbClr val="000000"/>
            </a:solidFill>
            <a:latin typeface="Arial"/>
            <a:ea typeface="+mn-ea"/>
            <a:cs typeface="Arial"/>
          </a:endParaRPr>
        </a:p>
      </xdr:txBody>
    </xdr:sp>
    <xdr:clientData/>
  </xdr:twoCellAnchor>
  <xdr:twoCellAnchor>
    <xdr:from>
      <xdr:col>0</xdr:col>
      <xdr:colOff>347383</xdr:colOff>
      <xdr:row>293</xdr:row>
      <xdr:rowOff>78441</xdr:rowOff>
    </xdr:from>
    <xdr:to>
      <xdr:col>6</xdr:col>
      <xdr:colOff>361389</xdr:colOff>
      <xdr:row>296</xdr:row>
      <xdr:rowOff>123265</xdr:rowOff>
    </xdr:to>
    <xdr:sp macro="" textlink="">
      <xdr:nvSpPr>
        <xdr:cNvPr id="20" name="Text Box 1">
          <a:extLst>
            <a:ext uri="{FF2B5EF4-FFF2-40B4-BE49-F238E27FC236}">
              <a16:creationId xmlns:a16="http://schemas.microsoft.com/office/drawing/2014/main" id="{1FCF8CCC-B5B4-41DD-A435-92E007F91F32}"/>
            </a:ext>
          </a:extLst>
        </xdr:cNvPr>
        <xdr:cNvSpPr txBox="1">
          <a:spLocks noChangeArrowheads="1"/>
        </xdr:cNvSpPr>
      </xdr:nvSpPr>
      <xdr:spPr bwMode="auto">
        <a:xfrm>
          <a:off x="347383" y="52142091"/>
          <a:ext cx="5719481" cy="53059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Económico Estudiantil: </a:t>
          </a:r>
          <a:r>
            <a:rPr lang="es-CO" sz="1000" b="0" i="0" u="none" strike="noStrike" baseline="0">
              <a:solidFill>
                <a:srgbClr val="000000"/>
              </a:solidFill>
              <a:latin typeface="Arial"/>
              <a:cs typeface="Arial"/>
            </a:rPr>
            <a:t>Gastos Relacionados con el pago de Inscripciones a eventoss académicos, culturales y deportivos.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38100</xdr:rowOff>
    </xdr:from>
    <xdr:to>
      <xdr:col>0</xdr:col>
      <xdr:colOff>1904266</xdr:colOff>
      <xdr:row>3</xdr:row>
      <xdr:rowOff>133351</xdr:rowOff>
    </xdr:to>
    <xdr:pic>
      <xdr:nvPicPr>
        <xdr:cNvPr id="2" name="Imagen 1" descr="Descripción: Escudo PowerPoint">
          <a:extLst>
            <a:ext uri="{FF2B5EF4-FFF2-40B4-BE49-F238E27FC236}">
              <a16:creationId xmlns:a16="http://schemas.microsoft.com/office/drawing/2014/main" id="{57D5633D-61BC-41F0-AA87-DECD2CE98E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381000" y="38100"/>
          <a:ext cx="1523266"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519545</xdr:colOff>
      <xdr:row>5</xdr:row>
      <xdr:rowOff>17319</xdr:rowOff>
    </xdr:from>
    <xdr:to>
      <xdr:col>15</xdr:col>
      <xdr:colOff>519545</xdr:colOff>
      <xdr:row>6</xdr:row>
      <xdr:rowOff>17319</xdr:rowOff>
    </xdr:to>
    <xdr:cxnSp macro="">
      <xdr:nvCxnSpPr>
        <xdr:cNvPr id="2" name="Conector recto 1">
          <a:extLst>
            <a:ext uri="{FF2B5EF4-FFF2-40B4-BE49-F238E27FC236}">
              <a16:creationId xmlns:a16="http://schemas.microsoft.com/office/drawing/2014/main" id="{71C0C669-6CDE-471B-AFA4-7971BE0D3869}"/>
            </a:ext>
          </a:extLst>
        </xdr:cNvPr>
        <xdr:cNvCxnSpPr/>
      </xdr:nvCxnSpPr>
      <xdr:spPr>
        <a:xfrm>
          <a:off x="16235795" y="2874819"/>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5</xdr:row>
      <xdr:rowOff>554182</xdr:rowOff>
    </xdr:from>
    <xdr:to>
      <xdr:col>25</xdr:col>
      <xdr:colOff>1039091</xdr:colOff>
      <xdr:row>6</xdr:row>
      <xdr:rowOff>34636</xdr:rowOff>
    </xdr:to>
    <xdr:cxnSp macro="">
      <xdr:nvCxnSpPr>
        <xdr:cNvPr id="3" name="Conector recto 2">
          <a:extLst>
            <a:ext uri="{FF2B5EF4-FFF2-40B4-BE49-F238E27FC236}">
              <a16:creationId xmlns:a16="http://schemas.microsoft.com/office/drawing/2014/main" id="{3263890D-303E-434A-A468-E5588F01CA11}"/>
            </a:ext>
          </a:extLst>
        </xdr:cNvPr>
        <xdr:cNvCxnSpPr/>
      </xdr:nvCxnSpPr>
      <xdr:spPr>
        <a:xfrm>
          <a:off x="2095500" y="3411682"/>
          <a:ext cx="25137341" cy="5195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1039091</xdr:colOff>
      <xdr:row>6</xdr:row>
      <xdr:rowOff>34636</xdr:rowOff>
    </xdr:from>
    <xdr:to>
      <xdr:col>19</xdr:col>
      <xdr:colOff>1039091</xdr:colOff>
      <xdr:row>6</xdr:row>
      <xdr:rowOff>554182</xdr:rowOff>
    </xdr:to>
    <xdr:cxnSp macro="">
      <xdr:nvCxnSpPr>
        <xdr:cNvPr id="4" name="Conector recto 3">
          <a:extLst>
            <a:ext uri="{FF2B5EF4-FFF2-40B4-BE49-F238E27FC236}">
              <a16:creationId xmlns:a16="http://schemas.microsoft.com/office/drawing/2014/main" id="{E40A3A77-0D20-4348-BF46-BCB67D5A1D2F}"/>
            </a:ext>
          </a:extLst>
        </xdr:cNvPr>
        <xdr:cNvCxnSpPr/>
      </xdr:nvCxnSpPr>
      <xdr:spPr>
        <a:xfrm>
          <a:off x="20946341" y="3463636"/>
          <a:ext cx="0" cy="519546"/>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1043421</xdr:colOff>
      <xdr:row>6</xdr:row>
      <xdr:rowOff>31173</xdr:rowOff>
    </xdr:from>
    <xdr:to>
      <xdr:col>25</xdr:col>
      <xdr:colOff>1043421</xdr:colOff>
      <xdr:row>7</xdr:row>
      <xdr:rowOff>31173</xdr:rowOff>
    </xdr:to>
    <xdr:cxnSp macro="">
      <xdr:nvCxnSpPr>
        <xdr:cNvPr id="5" name="Conector recto 4">
          <a:extLst>
            <a:ext uri="{FF2B5EF4-FFF2-40B4-BE49-F238E27FC236}">
              <a16:creationId xmlns:a16="http://schemas.microsoft.com/office/drawing/2014/main" id="{80E7CB70-C580-44E5-88F0-C2868354938F}"/>
            </a:ext>
          </a:extLst>
        </xdr:cNvPr>
        <xdr:cNvCxnSpPr/>
      </xdr:nvCxnSpPr>
      <xdr:spPr>
        <a:xfrm>
          <a:off x="27237171" y="3460173"/>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18184</xdr:colOff>
      <xdr:row>6</xdr:row>
      <xdr:rowOff>10390</xdr:rowOff>
    </xdr:from>
    <xdr:to>
      <xdr:col>14</xdr:col>
      <xdr:colOff>18184</xdr:colOff>
      <xdr:row>7</xdr:row>
      <xdr:rowOff>10390</xdr:rowOff>
    </xdr:to>
    <xdr:cxnSp macro="">
      <xdr:nvCxnSpPr>
        <xdr:cNvPr id="6" name="Conector recto 5">
          <a:extLst>
            <a:ext uri="{FF2B5EF4-FFF2-40B4-BE49-F238E27FC236}">
              <a16:creationId xmlns:a16="http://schemas.microsoft.com/office/drawing/2014/main" id="{68D80605-00FE-4BE7-8CEC-94F659267340}"/>
            </a:ext>
          </a:extLst>
        </xdr:cNvPr>
        <xdr:cNvCxnSpPr/>
      </xdr:nvCxnSpPr>
      <xdr:spPr>
        <a:xfrm>
          <a:off x="14686684" y="3439390"/>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1053810</xdr:colOff>
      <xdr:row>6</xdr:row>
      <xdr:rowOff>6926</xdr:rowOff>
    </xdr:from>
    <xdr:to>
      <xdr:col>7</xdr:col>
      <xdr:colOff>1053810</xdr:colOff>
      <xdr:row>7</xdr:row>
      <xdr:rowOff>6926</xdr:rowOff>
    </xdr:to>
    <xdr:cxnSp macro="">
      <xdr:nvCxnSpPr>
        <xdr:cNvPr id="7" name="Conector recto 6">
          <a:extLst>
            <a:ext uri="{FF2B5EF4-FFF2-40B4-BE49-F238E27FC236}">
              <a16:creationId xmlns:a16="http://schemas.microsoft.com/office/drawing/2014/main" id="{E92E6D96-1134-4829-A767-C175381F4186}"/>
            </a:ext>
          </a:extLst>
        </xdr:cNvPr>
        <xdr:cNvCxnSpPr/>
      </xdr:nvCxnSpPr>
      <xdr:spPr>
        <a:xfrm>
          <a:off x="8378535" y="3435926"/>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5</xdr:row>
      <xdr:rowOff>554182</xdr:rowOff>
    </xdr:from>
    <xdr:to>
      <xdr:col>2</xdr:col>
      <xdr:colOff>0</xdr:colOff>
      <xdr:row>6</xdr:row>
      <xdr:rowOff>554182</xdr:rowOff>
    </xdr:to>
    <xdr:cxnSp macro="">
      <xdr:nvCxnSpPr>
        <xdr:cNvPr id="8" name="Conector recto 7">
          <a:extLst>
            <a:ext uri="{FF2B5EF4-FFF2-40B4-BE49-F238E27FC236}">
              <a16:creationId xmlns:a16="http://schemas.microsoft.com/office/drawing/2014/main" id="{2457E3A3-869B-4675-9165-23674169DFB5}"/>
            </a:ext>
          </a:extLst>
        </xdr:cNvPr>
        <xdr:cNvCxnSpPr/>
      </xdr:nvCxnSpPr>
      <xdr:spPr>
        <a:xfrm>
          <a:off x="2095500" y="3411682"/>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536866</xdr:colOff>
      <xdr:row>8</xdr:row>
      <xdr:rowOff>294409</xdr:rowOff>
    </xdr:from>
    <xdr:to>
      <xdr:col>0</xdr:col>
      <xdr:colOff>547687</xdr:colOff>
      <xdr:row>12</xdr:row>
      <xdr:rowOff>309562</xdr:rowOff>
    </xdr:to>
    <xdr:cxnSp macro="">
      <xdr:nvCxnSpPr>
        <xdr:cNvPr id="9" name="Conector recto 8">
          <a:extLst>
            <a:ext uri="{FF2B5EF4-FFF2-40B4-BE49-F238E27FC236}">
              <a16:creationId xmlns:a16="http://schemas.microsoft.com/office/drawing/2014/main" id="{2C4C6D3C-8207-4D02-84C0-974BB2901E21}"/>
            </a:ext>
          </a:extLst>
        </xdr:cNvPr>
        <xdr:cNvCxnSpPr/>
      </xdr:nvCxnSpPr>
      <xdr:spPr>
        <a:xfrm>
          <a:off x="536866" y="4675909"/>
          <a:ext cx="10821" cy="2110653"/>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554182</xdr:colOff>
      <xdr:row>8</xdr:row>
      <xdr:rowOff>311727</xdr:rowOff>
    </xdr:from>
    <xdr:to>
      <xdr:col>1</xdr:col>
      <xdr:colOff>17319</xdr:colOff>
      <xdr:row>8</xdr:row>
      <xdr:rowOff>311727</xdr:rowOff>
    </xdr:to>
    <xdr:cxnSp macro="">
      <xdr:nvCxnSpPr>
        <xdr:cNvPr id="10" name="Conector recto 9">
          <a:extLst>
            <a:ext uri="{FF2B5EF4-FFF2-40B4-BE49-F238E27FC236}">
              <a16:creationId xmlns:a16="http://schemas.microsoft.com/office/drawing/2014/main" id="{E0B3675F-29E3-44B0-9446-788714103129}"/>
            </a:ext>
          </a:extLst>
        </xdr:cNvPr>
        <xdr:cNvCxnSpPr/>
      </xdr:nvCxnSpPr>
      <xdr:spPr>
        <a:xfrm>
          <a:off x="554182" y="4693227"/>
          <a:ext cx="510887"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519545</xdr:colOff>
      <xdr:row>12</xdr:row>
      <xdr:rowOff>311727</xdr:rowOff>
    </xdr:from>
    <xdr:to>
      <xdr:col>1</xdr:col>
      <xdr:colOff>0</xdr:colOff>
      <xdr:row>12</xdr:row>
      <xdr:rowOff>311727</xdr:rowOff>
    </xdr:to>
    <xdr:cxnSp macro="">
      <xdr:nvCxnSpPr>
        <xdr:cNvPr id="11" name="Conector recto 10">
          <a:extLst>
            <a:ext uri="{FF2B5EF4-FFF2-40B4-BE49-F238E27FC236}">
              <a16:creationId xmlns:a16="http://schemas.microsoft.com/office/drawing/2014/main" id="{5EFC0B32-FD0D-492F-9360-8A70BCB5DDF6}"/>
            </a:ext>
          </a:extLst>
        </xdr:cNvPr>
        <xdr:cNvCxnSpPr/>
      </xdr:nvCxnSpPr>
      <xdr:spPr>
        <a:xfrm>
          <a:off x="519545" y="6788727"/>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xdr:colOff>
      <xdr:row>12</xdr:row>
      <xdr:rowOff>329045</xdr:rowOff>
    </xdr:from>
    <xdr:to>
      <xdr:col>3</xdr:col>
      <xdr:colOff>588818</xdr:colOff>
      <xdr:row>12</xdr:row>
      <xdr:rowOff>329046</xdr:rowOff>
    </xdr:to>
    <xdr:cxnSp macro="">
      <xdr:nvCxnSpPr>
        <xdr:cNvPr id="12" name="Conector recto 11">
          <a:extLst>
            <a:ext uri="{FF2B5EF4-FFF2-40B4-BE49-F238E27FC236}">
              <a16:creationId xmlns:a16="http://schemas.microsoft.com/office/drawing/2014/main" id="{B593D9E1-E014-4C79-9DCB-D1B4681840CC}"/>
            </a:ext>
          </a:extLst>
        </xdr:cNvPr>
        <xdr:cNvCxnSpPr/>
      </xdr:nvCxnSpPr>
      <xdr:spPr>
        <a:xfrm flipV="1">
          <a:off x="3143251" y="6806045"/>
          <a:ext cx="588817"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504264</xdr:colOff>
      <xdr:row>8</xdr:row>
      <xdr:rowOff>313765</xdr:rowOff>
    </xdr:from>
    <xdr:to>
      <xdr:col>6</xdr:col>
      <xdr:colOff>507321</xdr:colOff>
      <xdr:row>12</xdr:row>
      <xdr:rowOff>341269</xdr:rowOff>
    </xdr:to>
    <xdr:cxnSp macro="">
      <xdr:nvCxnSpPr>
        <xdr:cNvPr id="13" name="Conector recto 12">
          <a:extLst>
            <a:ext uri="{FF2B5EF4-FFF2-40B4-BE49-F238E27FC236}">
              <a16:creationId xmlns:a16="http://schemas.microsoft.com/office/drawing/2014/main" id="{479876E8-50A5-43B4-8B39-BDBBB373BE34}"/>
            </a:ext>
          </a:extLst>
        </xdr:cNvPr>
        <xdr:cNvCxnSpPr/>
      </xdr:nvCxnSpPr>
      <xdr:spPr>
        <a:xfrm>
          <a:off x="6790764" y="4695265"/>
          <a:ext cx="3057" cy="212300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519545</xdr:colOff>
      <xdr:row>8</xdr:row>
      <xdr:rowOff>329046</xdr:rowOff>
    </xdr:from>
    <xdr:to>
      <xdr:col>6</xdr:col>
      <xdr:colOff>1039091</xdr:colOff>
      <xdr:row>8</xdr:row>
      <xdr:rowOff>329046</xdr:rowOff>
    </xdr:to>
    <xdr:cxnSp macro="">
      <xdr:nvCxnSpPr>
        <xdr:cNvPr id="14" name="Conector recto 13">
          <a:extLst>
            <a:ext uri="{FF2B5EF4-FFF2-40B4-BE49-F238E27FC236}">
              <a16:creationId xmlns:a16="http://schemas.microsoft.com/office/drawing/2014/main" id="{D05447B9-8544-4589-85FE-054E30F71BEC}"/>
            </a:ext>
          </a:extLst>
        </xdr:cNvPr>
        <xdr:cNvCxnSpPr/>
      </xdr:nvCxnSpPr>
      <xdr:spPr>
        <a:xfrm>
          <a:off x="6806045" y="4710546"/>
          <a:ext cx="519546"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484908</xdr:colOff>
      <xdr:row>12</xdr:row>
      <xdr:rowOff>329045</xdr:rowOff>
    </xdr:from>
    <xdr:to>
      <xdr:col>7</xdr:col>
      <xdr:colOff>0</xdr:colOff>
      <xdr:row>12</xdr:row>
      <xdr:rowOff>329046</xdr:rowOff>
    </xdr:to>
    <xdr:cxnSp macro="">
      <xdr:nvCxnSpPr>
        <xdr:cNvPr id="15" name="Conector recto 14">
          <a:extLst>
            <a:ext uri="{FF2B5EF4-FFF2-40B4-BE49-F238E27FC236}">
              <a16:creationId xmlns:a16="http://schemas.microsoft.com/office/drawing/2014/main" id="{40C3AF03-5AAE-4FA6-A757-3D1F0BE8250C}"/>
            </a:ext>
          </a:extLst>
        </xdr:cNvPr>
        <xdr:cNvCxnSpPr/>
      </xdr:nvCxnSpPr>
      <xdr:spPr>
        <a:xfrm flipV="1">
          <a:off x="6771408" y="6806045"/>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519549</xdr:colOff>
      <xdr:row>8</xdr:row>
      <xdr:rowOff>259773</xdr:rowOff>
    </xdr:from>
    <xdr:to>
      <xdr:col>12</xdr:col>
      <xdr:colOff>554182</xdr:colOff>
      <xdr:row>23</xdr:row>
      <xdr:rowOff>259773</xdr:rowOff>
    </xdr:to>
    <xdr:cxnSp macro="">
      <xdr:nvCxnSpPr>
        <xdr:cNvPr id="16" name="Conector recto 15">
          <a:extLst>
            <a:ext uri="{FF2B5EF4-FFF2-40B4-BE49-F238E27FC236}">
              <a16:creationId xmlns:a16="http://schemas.microsoft.com/office/drawing/2014/main" id="{4B880706-1524-4092-B5E3-446C720F6C2C}"/>
            </a:ext>
          </a:extLst>
        </xdr:cNvPr>
        <xdr:cNvCxnSpPr/>
      </xdr:nvCxnSpPr>
      <xdr:spPr>
        <a:xfrm>
          <a:off x="13092549" y="4641273"/>
          <a:ext cx="34633" cy="83820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519546</xdr:colOff>
      <xdr:row>8</xdr:row>
      <xdr:rowOff>277091</xdr:rowOff>
    </xdr:from>
    <xdr:to>
      <xdr:col>12</xdr:col>
      <xdr:colOff>1039092</xdr:colOff>
      <xdr:row>8</xdr:row>
      <xdr:rowOff>277091</xdr:rowOff>
    </xdr:to>
    <xdr:cxnSp macro="">
      <xdr:nvCxnSpPr>
        <xdr:cNvPr id="17" name="Conector recto 16">
          <a:extLst>
            <a:ext uri="{FF2B5EF4-FFF2-40B4-BE49-F238E27FC236}">
              <a16:creationId xmlns:a16="http://schemas.microsoft.com/office/drawing/2014/main" id="{492941BD-AA09-4276-8EDC-15FAC4C7AA25}"/>
            </a:ext>
          </a:extLst>
        </xdr:cNvPr>
        <xdr:cNvCxnSpPr/>
      </xdr:nvCxnSpPr>
      <xdr:spPr>
        <a:xfrm>
          <a:off x="13092546" y="4658591"/>
          <a:ext cx="519546"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484909</xdr:colOff>
      <xdr:row>12</xdr:row>
      <xdr:rowOff>277090</xdr:rowOff>
    </xdr:from>
    <xdr:to>
      <xdr:col>13</xdr:col>
      <xdr:colOff>1</xdr:colOff>
      <xdr:row>12</xdr:row>
      <xdr:rowOff>277091</xdr:rowOff>
    </xdr:to>
    <xdr:cxnSp macro="">
      <xdr:nvCxnSpPr>
        <xdr:cNvPr id="18" name="Conector recto 17">
          <a:extLst>
            <a:ext uri="{FF2B5EF4-FFF2-40B4-BE49-F238E27FC236}">
              <a16:creationId xmlns:a16="http://schemas.microsoft.com/office/drawing/2014/main" id="{7F06C189-E963-4F9E-87A6-51C0DFC52498}"/>
            </a:ext>
          </a:extLst>
        </xdr:cNvPr>
        <xdr:cNvCxnSpPr/>
      </xdr:nvCxnSpPr>
      <xdr:spPr>
        <a:xfrm flipV="1">
          <a:off x="13057909" y="6754090"/>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484910</xdr:colOff>
      <xdr:row>12</xdr:row>
      <xdr:rowOff>294409</xdr:rowOff>
    </xdr:from>
    <xdr:to>
      <xdr:col>13</xdr:col>
      <xdr:colOff>2</xdr:colOff>
      <xdr:row>12</xdr:row>
      <xdr:rowOff>294410</xdr:rowOff>
    </xdr:to>
    <xdr:cxnSp macro="">
      <xdr:nvCxnSpPr>
        <xdr:cNvPr id="19" name="Conector recto 18">
          <a:extLst>
            <a:ext uri="{FF2B5EF4-FFF2-40B4-BE49-F238E27FC236}">
              <a16:creationId xmlns:a16="http://schemas.microsoft.com/office/drawing/2014/main" id="{9C636914-D481-4591-8801-971E70FFB7EA}"/>
            </a:ext>
          </a:extLst>
        </xdr:cNvPr>
        <xdr:cNvCxnSpPr/>
      </xdr:nvCxnSpPr>
      <xdr:spPr>
        <a:xfrm flipV="1">
          <a:off x="13057910" y="6771409"/>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554182</xdr:colOff>
      <xdr:row>18</xdr:row>
      <xdr:rowOff>329047</xdr:rowOff>
    </xdr:from>
    <xdr:to>
      <xdr:col>13</xdr:col>
      <xdr:colOff>1</xdr:colOff>
      <xdr:row>18</xdr:row>
      <xdr:rowOff>346364</xdr:rowOff>
    </xdr:to>
    <xdr:cxnSp macro="">
      <xdr:nvCxnSpPr>
        <xdr:cNvPr id="20" name="Conector recto 19">
          <a:extLst>
            <a:ext uri="{FF2B5EF4-FFF2-40B4-BE49-F238E27FC236}">
              <a16:creationId xmlns:a16="http://schemas.microsoft.com/office/drawing/2014/main" id="{87E56CD8-F817-463C-9F7A-602B2ECD7EBA}"/>
            </a:ext>
          </a:extLst>
        </xdr:cNvPr>
        <xdr:cNvCxnSpPr/>
      </xdr:nvCxnSpPr>
      <xdr:spPr>
        <a:xfrm flipV="1">
          <a:off x="13127182" y="10235047"/>
          <a:ext cx="493569" cy="1731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502227</xdr:colOff>
      <xdr:row>8</xdr:row>
      <xdr:rowOff>259772</xdr:rowOff>
    </xdr:from>
    <xdr:to>
      <xdr:col>18</xdr:col>
      <xdr:colOff>502228</xdr:colOff>
      <xdr:row>18</xdr:row>
      <xdr:rowOff>294409</xdr:rowOff>
    </xdr:to>
    <xdr:cxnSp macro="">
      <xdr:nvCxnSpPr>
        <xdr:cNvPr id="21" name="Conector recto 20">
          <a:extLst>
            <a:ext uri="{FF2B5EF4-FFF2-40B4-BE49-F238E27FC236}">
              <a16:creationId xmlns:a16="http://schemas.microsoft.com/office/drawing/2014/main" id="{15422149-2B37-4A86-87F0-9EB9B6AA5FA4}"/>
            </a:ext>
          </a:extLst>
        </xdr:cNvPr>
        <xdr:cNvCxnSpPr/>
      </xdr:nvCxnSpPr>
      <xdr:spPr>
        <a:xfrm flipH="1">
          <a:off x="19361727" y="4641272"/>
          <a:ext cx="1" cy="555913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502227</xdr:colOff>
      <xdr:row>8</xdr:row>
      <xdr:rowOff>277090</xdr:rowOff>
    </xdr:from>
    <xdr:to>
      <xdr:col>19</xdr:col>
      <xdr:colOff>0</xdr:colOff>
      <xdr:row>8</xdr:row>
      <xdr:rowOff>280147</xdr:rowOff>
    </xdr:to>
    <xdr:cxnSp macro="">
      <xdr:nvCxnSpPr>
        <xdr:cNvPr id="22" name="Conector recto 21">
          <a:extLst>
            <a:ext uri="{FF2B5EF4-FFF2-40B4-BE49-F238E27FC236}">
              <a16:creationId xmlns:a16="http://schemas.microsoft.com/office/drawing/2014/main" id="{FBB1DEAC-F005-4751-8B34-DFFF859ED02D}"/>
            </a:ext>
          </a:extLst>
        </xdr:cNvPr>
        <xdr:cNvCxnSpPr/>
      </xdr:nvCxnSpPr>
      <xdr:spPr>
        <a:xfrm>
          <a:off x="19361727" y="4658590"/>
          <a:ext cx="545523" cy="305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467590</xdr:colOff>
      <xdr:row>12</xdr:row>
      <xdr:rowOff>277089</xdr:rowOff>
    </xdr:from>
    <xdr:to>
      <xdr:col>18</xdr:col>
      <xdr:colOff>1039091</xdr:colOff>
      <xdr:row>12</xdr:row>
      <xdr:rowOff>277090</xdr:rowOff>
    </xdr:to>
    <xdr:cxnSp macro="">
      <xdr:nvCxnSpPr>
        <xdr:cNvPr id="23" name="Conector recto 22">
          <a:extLst>
            <a:ext uri="{FF2B5EF4-FFF2-40B4-BE49-F238E27FC236}">
              <a16:creationId xmlns:a16="http://schemas.microsoft.com/office/drawing/2014/main" id="{8162FA28-9EF3-4F3E-A1DF-54AC5B49490F}"/>
            </a:ext>
          </a:extLst>
        </xdr:cNvPr>
        <xdr:cNvCxnSpPr/>
      </xdr:nvCxnSpPr>
      <xdr:spPr>
        <a:xfrm flipV="1">
          <a:off x="19327090" y="6754089"/>
          <a:ext cx="571501"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467591</xdr:colOff>
      <xdr:row>18</xdr:row>
      <xdr:rowOff>294408</xdr:rowOff>
    </xdr:from>
    <xdr:to>
      <xdr:col>18</xdr:col>
      <xdr:colOff>1039092</xdr:colOff>
      <xdr:row>18</xdr:row>
      <xdr:rowOff>294409</xdr:rowOff>
    </xdr:to>
    <xdr:cxnSp macro="">
      <xdr:nvCxnSpPr>
        <xdr:cNvPr id="24" name="Conector recto 23">
          <a:extLst>
            <a:ext uri="{FF2B5EF4-FFF2-40B4-BE49-F238E27FC236}">
              <a16:creationId xmlns:a16="http://schemas.microsoft.com/office/drawing/2014/main" id="{D5192E89-4721-4984-A3C9-B21A06B3E217}"/>
            </a:ext>
          </a:extLst>
        </xdr:cNvPr>
        <xdr:cNvCxnSpPr/>
      </xdr:nvCxnSpPr>
      <xdr:spPr>
        <a:xfrm flipV="1">
          <a:off x="19327091" y="10200408"/>
          <a:ext cx="571501"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588818</xdr:colOff>
      <xdr:row>23</xdr:row>
      <xdr:rowOff>259773</xdr:rowOff>
    </xdr:from>
    <xdr:to>
      <xdr:col>13</xdr:col>
      <xdr:colOff>17319</xdr:colOff>
      <xdr:row>23</xdr:row>
      <xdr:rowOff>259773</xdr:rowOff>
    </xdr:to>
    <xdr:cxnSp macro="">
      <xdr:nvCxnSpPr>
        <xdr:cNvPr id="25" name="Conector recto 24">
          <a:extLst>
            <a:ext uri="{FF2B5EF4-FFF2-40B4-BE49-F238E27FC236}">
              <a16:creationId xmlns:a16="http://schemas.microsoft.com/office/drawing/2014/main" id="{F4649DFB-97E2-4617-82EF-5220140C12C4}"/>
            </a:ext>
          </a:extLst>
        </xdr:cNvPr>
        <xdr:cNvCxnSpPr/>
      </xdr:nvCxnSpPr>
      <xdr:spPr>
        <a:xfrm>
          <a:off x="13161818" y="13023273"/>
          <a:ext cx="476251"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536866</xdr:colOff>
      <xdr:row>8</xdr:row>
      <xdr:rowOff>277091</xdr:rowOff>
    </xdr:from>
    <xdr:to>
      <xdr:col>24</xdr:col>
      <xdr:colOff>571500</xdr:colOff>
      <xdr:row>18</xdr:row>
      <xdr:rowOff>285750</xdr:rowOff>
    </xdr:to>
    <xdr:cxnSp macro="">
      <xdr:nvCxnSpPr>
        <xdr:cNvPr id="26" name="Conector recto 25">
          <a:extLst>
            <a:ext uri="{FF2B5EF4-FFF2-40B4-BE49-F238E27FC236}">
              <a16:creationId xmlns:a16="http://schemas.microsoft.com/office/drawing/2014/main" id="{42D960C6-9013-4A2A-B24C-8CEDBD3785D7}"/>
            </a:ext>
          </a:extLst>
        </xdr:cNvPr>
        <xdr:cNvCxnSpPr/>
      </xdr:nvCxnSpPr>
      <xdr:spPr>
        <a:xfrm>
          <a:off x="25682866" y="4658591"/>
          <a:ext cx="34634" cy="5533159"/>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8</xdr:row>
      <xdr:rowOff>294409</xdr:rowOff>
    </xdr:from>
    <xdr:to>
      <xdr:col>25</xdr:col>
      <xdr:colOff>1</xdr:colOff>
      <xdr:row>8</xdr:row>
      <xdr:rowOff>294409</xdr:rowOff>
    </xdr:to>
    <xdr:cxnSp macro="">
      <xdr:nvCxnSpPr>
        <xdr:cNvPr id="27" name="Conector recto 26">
          <a:extLst>
            <a:ext uri="{FF2B5EF4-FFF2-40B4-BE49-F238E27FC236}">
              <a16:creationId xmlns:a16="http://schemas.microsoft.com/office/drawing/2014/main" id="{5862FE78-D16B-44F4-8733-C088D80280B6}"/>
            </a:ext>
          </a:extLst>
        </xdr:cNvPr>
        <xdr:cNvCxnSpPr/>
      </xdr:nvCxnSpPr>
      <xdr:spPr>
        <a:xfrm>
          <a:off x="25682864" y="4675909"/>
          <a:ext cx="510887"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12</xdr:row>
      <xdr:rowOff>294409</xdr:rowOff>
    </xdr:from>
    <xdr:to>
      <xdr:col>25</xdr:col>
      <xdr:colOff>17319</xdr:colOff>
      <xdr:row>12</xdr:row>
      <xdr:rowOff>294409</xdr:rowOff>
    </xdr:to>
    <xdr:cxnSp macro="">
      <xdr:nvCxnSpPr>
        <xdr:cNvPr id="28" name="Conector recto 27">
          <a:extLst>
            <a:ext uri="{FF2B5EF4-FFF2-40B4-BE49-F238E27FC236}">
              <a16:creationId xmlns:a16="http://schemas.microsoft.com/office/drawing/2014/main" id="{4918F740-684F-4742-B648-9A1B5238B7D2}"/>
            </a:ext>
          </a:extLst>
        </xdr:cNvPr>
        <xdr:cNvCxnSpPr/>
      </xdr:nvCxnSpPr>
      <xdr:spPr>
        <a:xfrm>
          <a:off x="25682864" y="6771409"/>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12</xdr:row>
      <xdr:rowOff>329045</xdr:rowOff>
    </xdr:from>
    <xdr:to>
      <xdr:col>10</xdr:col>
      <xdr:colOff>17318</xdr:colOff>
      <xdr:row>12</xdr:row>
      <xdr:rowOff>333375</xdr:rowOff>
    </xdr:to>
    <xdr:cxnSp macro="">
      <xdr:nvCxnSpPr>
        <xdr:cNvPr id="29" name="Conector recto 28">
          <a:extLst>
            <a:ext uri="{FF2B5EF4-FFF2-40B4-BE49-F238E27FC236}">
              <a16:creationId xmlns:a16="http://schemas.microsoft.com/office/drawing/2014/main" id="{497CBBA9-60A6-49B4-99D5-880125881130}"/>
            </a:ext>
          </a:extLst>
        </xdr:cNvPr>
        <xdr:cNvCxnSpPr/>
      </xdr:nvCxnSpPr>
      <xdr:spPr>
        <a:xfrm flipV="1">
          <a:off x="9429750" y="6806045"/>
          <a:ext cx="1065068" cy="433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xdr:colOff>
      <xdr:row>12</xdr:row>
      <xdr:rowOff>294410</xdr:rowOff>
    </xdr:from>
    <xdr:to>
      <xdr:col>21</xdr:col>
      <xdr:colOff>1042552</xdr:colOff>
      <xdr:row>12</xdr:row>
      <xdr:rowOff>297874</xdr:rowOff>
    </xdr:to>
    <xdr:cxnSp macro="">
      <xdr:nvCxnSpPr>
        <xdr:cNvPr id="30" name="Conector recto 29">
          <a:extLst>
            <a:ext uri="{FF2B5EF4-FFF2-40B4-BE49-F238E27FC236}">
              <a16:creationId xmlns:a16="http://schemas.microsoft.com/office/drawing/2014/main" id="{2F666068-A7E7-4D4C-B4E2-52E6586A5D16}"/>
            </a:ext>
          </a:extLst>
        </xdr:cNvPr>
        <xdr:cNvCxnSpPr/>
      </xdr:nvCxnSpPr>
      <xdr:spPr>
        <a:xfrm>
          <a:off x="22002749" y="677141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1041254</xdr:colOff>
      <xdr:row>18</xdr:row>
      <xdr:rowOff>281421</xdr:rowOff>
    </xdr:from>
    <xdr:to>
      <xdr:col>21</xdr:col>
      <xdr:colOff>1027398</xdr:colOff>
      <xdr:row>18</xdr:row>
      <xdr:rowOff>284885</xdr:rowOff>
    </xdr:to>
    <xdr:cxnSp macro="">
      <xdr:nvCxnSpPr>
        <xdr:cNvPr id="31" name="Conector recto 30">
          <a:extLst>
            <a:ext uri="{FF2B5EF4-FFF2-40B4-BE49-F238E27FC236}">
              <a16:creationId xmlns:a16="http://schemas.microsoft.com/office/drawing/2014/main" id="{8176F74E-E414-4B02-9678-A279D79091D8}"/>
            </a:ext>
          </a:extLst>
        </xdr:cNvPr>
        <xdr:cNvCxnSpPr/>
      </xdr:nvCxnSpPr>
      <xdr:spPr>
        <a:xfrm>
          <a:off x="21996254" y="10187421"/>
          <a:ext cx="1033894"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18</xdr:row>
      <xdr:rowOff>294410</xdr:rowOff>
    </xdr:from>
    <xdr:to>
      <xdr:col>15</xdr:col>
      <xdr:colOff>1042553</xdr:colOff>
      <xdr:row>18</xdr:row>
      <xdr:rowOff>297874</xdr:rowOff>
    </xdr:to>
    <xdr:cxnSp macro="">
      <xdr:nvCxnSpPr>
        <xdr:cNvPr id="32" name="Conector recto 31">
          <a:extLst>
            <a:ext uri="{FF2B5EF4-FFF2-40B4-BE49-F238E27FC236}">
              <a16:creationId xmlns:a16="http://schemas.microsoft.com/office/drawing/2014/main" id="{35B12849-B26B-41A0-A54D-36E0562D02E1}"/>
            </a:ext>
          </a:extLst>
        </xdr:cNvPr>
        <xdr:cNvCxnSpPr/>
      </xdr:nvCxnSpPr>
      <xdr:spPr>
        <a:xfrm>
          <a:off x="15716250" y="1020041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12</xdr:row>
      <xdr:rowOff>346364</xdr:rowOff>
    </xdr:from>
    <xdr:to>
      <xdr:col>15</xdr:col>
      <xdr:colOff>1042553</xdr:colOff>
      <xdr:row>12</xdr:row>
      <xdr:rowOff>349828</xdr:rowOff>
    </xdr:to>
    <xdr:cxnSp macro="">
      <xdr:nvCxnSpPr>
        <xdr:cNvPr id="33" name="Conector recto 32">
          <a:extLst>
            <a:ext uri="{FF2B5EF4-FFF2-40B4-BE49-F238E27FC236}">
              <a16:creationId xmlns:a16="http://schemas.microsoft.com/office/drawing/2014/main" id="{23D45422-4F3C-4D86-885B-E626E324CDD4}"/>
            </a:ext>
          </a:extLst>
        </xdr:cNvPr>
        <xdr:cNvCxnSpPr/>
      </xdr:nvCxnSpPr>
      <xdr:spPr>
        <a:xfrm>
          <a:off x="15716250" y="6823364"/>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1052080</xdr:colOff>
      <xdr:row>24</xdr:row>
      <xdr:rowOff>320386</xdr:rowOff>
    </xdr:from>
    <xdr:to>
      <xdr:col>15</xdr:col>
      <xdr:colOff>1028699</xdr:colOff>
      <xdr:row>24</xdr:row>
      <xdr:rowOff>323850</xdr:rowOff>
    </xdr:to>
    <xdr:cxnSp macro="">
      <xdr:nvCxnSpPr>
        <xdr:cNvPr id="34" name="Conector recto 33">
          <a:extLst>
            <a:ext uri="{FF2B5EF4-FFF2-40B4-BE49-F238E27FC236}">
              <a16:creationId xmlns:a16="http://schemas.microsoft.com/office/drawing/2014/main" id="{A2A7B1CC-8452-44EC-A782-A14B62D363B7}"/>
            </a:ext>
          </a:extLst>
        </xdr:cNvPr>
        <xdr:cNvCxnSpPr/>
      </xdr:nvCxnSpPr>
      <xdr:spPr>
        <a:xfrm>
          <a:off x="15720580" y="13655386"/>
          <a:ext cx="1024369"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0</xdr:colOff>
      <xdr:row>12</xdr:row>
      <xdr:rowOff>285750</xdr:rowOff>
    </xdr:from>
    <xdr:to>
      <xdr:col>27</xdr:col>
      <xdr:colOff>1042553</xdr:colOff>
      <xdr:row>12</xdr:row>
      <xdr:rowOff>289214</xdr:rowOff>
    </xdr:to>
    <xdr:cxnSp macro="">
      <xdr:nvCxnSpPr>
        <xdr:cNvPr id="35" name="Conector recto 34">
          <a:extLst>
            <a:ext uri="{FF2B5EF4-FFF2-40B4-BE49-F238E27FC236}">
              <a16:creationId xmlns:a16="http://schemas.microsoft.com/office/drawing/2014/main" id="{B086C7C5-F08E-4088-95B8-D56E60E483FF}"/>
            </a:ext>
          </a:extLst>
        </xdr:cNvPr>
        <xdr:cNvCxnSpPr/>
      </xdr:nvCxnSpPr>
      <xdr:spPr>
        <a:xfrm>
          <a:off x="28289250" y="676275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530679</xdr:colOff>
      <xdr:row>18</xdr:row>
      <xdr:rowOff>285750</xdr:rowOff>
    </xdr:from>
    <xdr:to>
      <xdr:col>3</xdr:col>
      <xdr:colOff>1046203</xdr:colOff>
      <xdr:row>18</xdr:row>
      <xdr:rowOff>290081</xdr:rowOff>
    </xdr:to>
    <xdr:cxnSp macro="">
      <xdr:nvCxnSpPr>
        <xdr:cNvPr id="36" name="Conector recto 35">
          <a:extLst>
            <a:ext uri="{FF2B5EF4-FFF2-40B4-BE49-F238E27FC236}">
              <a16:creationId xmlns:a16="http://schemas.microsoft.com/office/drawing/2014/main" id="{17F20896-2C3D-46C4-ADBC-FE4A01AB5700}"/>
            </a:ext>
          </a:extLst>
        </xdr:cNvPr>
        <xdr:cNvCxnSpPr/>
      </xdr:nvCxnSpPr>
      <xdr:spPr>
        <a:xfrm>
          <a:off x="3673929" y="10191750"/>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530679</xdr:colOff>
      <xdr:row>14</xdr:row>
      <xdr:rowOff>333377</xdr:rowOff>
    </xdr:from>
    <xdr:to>
      <xdr:col>3</xdr:col>
      <xdr:colOff>1032595</xdr:colOff>
      <xdr:row>14</xdr:row>
      <xdr:rowOff>342652</xdr:rowOff>
    </xdr:to>
    <xdr:cxnSp macro="">
      <xdr:nvCxnSpPr>
        <xdr:cNvPr id="37" name="Conector recto 36">
          <a:extLst>
            <a:ext uri="{FF2B5EF4-FFF2-40B4-BE49-F238E27FC236}">
              <a16:creationId xmlns:a16="http://schemas.microsoft.com/office/drawing/2014/main" id="{60D55DB4-E177-486F-AACC-9F2AF768904F}"/>
            </a:ext>
          </a:extLst>
        </xdr:cNvPr>
        <xdr:cNvCxnSpPr/>
      </xdr:nvCxnSpPr>
      <xdr:spPr>
        <a:xfrm flipV="1">
          <a:off x="3673929" y="7953377"/>
          <a:ext cx="501916" cy="927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10</xdr:row>
      <xdr:rowOff>294410</xdr:rowOff>
    </xdr:from>
    <xdr:to>
      <xdr:col>3</xdr:col>
      <xdr:colOff>588818</xdr:colOff>
      <xdr:row>30</xdr:row>
      <xdr:rowOff>333375</xdr:rowOff>
    </xdr:to>
    <xdr:cxnSp macro="">
      <xdr:nvCxnSpPr>
        <xdr:cNvPr id="38" name="Conector recto 37">
          <a:extLst>
            <a:ext uri="{FF2B5EF4-FFF2-40B4-BE49-F238E27FC236}">
              <a16:creationId xmlns:a16="http://schemas.microsoft.com/office/drawing/2014/main" id="{63C8B429-BE4A-426D-A089-A045EF66ECB3}"/>
            </a:ext>
          </a:extLst>
        </xdr:cNvPr>
        <xdr:cNvCxnSpPr/>
      </xdr:nvCxnSpPr>
      <xdr:spPr>
        <a:xfrm flipV="1">
          <a:off x="3667125" y="5628410"/>
          <a:ext cx="64943" cy="1146896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554182</xdr:colOff>
      <xdr:row>10</xdr:row>
      <xdr:rowOff>311727</xdr:rowOff>
    </xdr:from>
    <xdr:to>
      <xdr:col>3</xdr:col>
      <xdr:colOff>1056098</xdr:colOff>
      <xdr:row>10</xdr:row>
      <xdr:rowOff>321002</xdr:rowOff>
    </xdr:to>
    <xdr:cxnSp macro="">
      <xdr:nvCxnSpPr>
        <xdr:cNvPr id="39" name="Conector recto 38">
          <a:extLst>
            <a:ext uri="{FF2B5EF4-FFF2-40B4-BE49-F238E27FC236}">
              <a16:creationId xmlns:a16="http://schemas.microsoft.com/office/drawing/2014/main" id="{94595F5C-8C46-42FF-86FF-D38402511883}"/>
            </a:ext>
          </a:extLst>
        </xdr:cNvPr>
        <xdr:cNvCxnSpPr/>
      </xdr:nvCxnSpPr>
      <xdr:spPr>
        <a:xfrm flipV="1">
          <a:off x="3697432" y="5645727"/>
          <a:ext cx="492391" cy="927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547687</xdr:colOff>
      <xdr:row>16</xdr:row>
      <xdr:rowOff>329045</xdr:rowOff>
    </xdr:from>
    <xdr:to>
      <xdr:col>10</xdr:col>
      <xdr:colOff>17318</xdr:colOff>
      <xdr:row>16</xdr:row>
      <xdr:rowOff>333375</xdr:rowOff>
    </xdr:to>
    <xdr:cxnSp macro="">
      <xdr:nvCxnSpPr>
        <xdr:cNvPr id="40" name="Conector recto 39">
          <a:extLst>
            <a:ext uri="{FF2B5EF4-FFF2-40B4-BE49-F238E27FC236}">
              <a16:creationId xmlns:a16="http://schemas.microsoft.com/office/drawing/2014/main" id="{FBCBECD6-AEFB-474B-B2DB-766022D45208}"/>
            </a:ext>
          </a:extLst>
        </xdr:cNvPr>
        <xdr:cNvCxnSpPr/>
      </xdr:nvCxnSpPr>
      <xdr:spPr>
        <a:xfrm flipV="1">
          <a:off x="9977437" y="9092045"/>
          <a:ext cx="517381" cy="433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500063</xdr:colOff>
      <xdr:row>12</xdr:row>
      <xdr:rowOff>333375</xdr:rowOff>
    </xdr:from>
    <xdr:to>
      <xdr:col>9</xdr:col>
      <xdr:colOff>523875</xdr:colOff>
      <xdr:row>16</xdr:row>
      <xdr:rowOff>357187</xdr:rowOff>
    </xdr:to>
    <xdr:cxnSp macro="">
      <xdr:nvCxnSpPr>
        <xdr:cNvPr id="41" name="Conector recto 40">
          <a:extLst>
            <a:ext uri="{FF2B5EF4-FFF2-40B4-BE49-F238E27FC236}">
              <a16:creationId xmlns:a16="http://schemas.microsoft.com/office/drawing/2014/main" id="{767CE1CC-CE95-45B0-AF60-016CAAE50773}"/>
            </a:ext>
          </a:extLst>
        </xdr:cNvPr>
        <xdr:cNvCxnSpPr/>
      </xdr:nvCxnSpPr>
      <xdr:spPr>
        <a:xfrm>
          <a:off x="9929813" y="6810375"/>
          <a:ext cx="23812" cy="2309812"/>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18</xdr:row>
      <xdr:rowOff>294409</xdr:rowOff>
    </xdr:from>
    <xdr:to>
      <xdr:col>25</xdr:col>
      <xdr:colOff>17319</xdr:colOff>
      <xdr:row>18</xdr:row>
      <xdr:rowOff>294409</xdr:rowOff>
    </xdr:to>
    <xdr:cxnSp macro="">
      <xdr:nvCxnSpPr>
        <xdr:cNvPr id="42" name="Conector recto 41">
          <a:extLst>
            <a:ext uri="{FF2B5EF4-FFF2-40B4-BE49-F238E27FC236}">
              <a16:creationId xmlns:a16="http://schemas.microsoft.com/office/drawing/2014/main" id="{C6CDB7D9-FEEC-469A-A05E-BBCDBD818677}"/>
            </a:ext>
          </a:extLst>
        </xdr:cNvPr>
        <xdr:cNvCxnSpPr/>
      </xdr:nvCxnSpPr>
      <xdr:spPr>
        <a:xfrm>
          <a:off x="25682864" y="10200409"/>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0</xdr:colOff>
      <xdr:row>18</xdr:row>
      <xdr:rowOff>285750</xdr:rowOff>
    </xdr:from>
    <xdr:to>
      <xdr:col>27</xdr:col>
      <xdr:colOff>1042553</xdr:colOff>
      <xdr:row>18</xdr:row>
      <xdr:rowOff>289214</xdr:rowOff>
    </xdr:to>
    <xdr:cxnSp macro="">
      <xdr:nvCxnSpPr>
        <xdr:cNvPr id="43" name="Conector recto 42">
          <a:extLst>
            <a:ext uri="{FF2B5EF4-FFF2-40B4-BE49-F238E27FC236}">
              <a16:creationId xmlns:a16="http://schemas.microsoft.com/office/drawing/2014/main" id="{9E544179-8688-450B-826D-F8CD9C2FCA6E}"/>
            </a:ext>
          </a:extLst>
        </xdr:cNvPr>
        <xdr:cNvCxnSpPr/>
      </xdr:nvCxnSpPr>
      <xdr:spPr>
        <a:xfrm>
          <a:off x="28289250" y="1019175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22</xdr:row>
      <xdr:rowOff>261937</xdr:rowOff>
    </xdr:from>
    <xdr:to>
      <xdr:col>3</xdr:col>
      <xdr:colOff>1039399</xdr:colOff>
      <xdr:row>22</xdr:row>
      <xdr:rowOff>266268</xdr:rowOff>
    </xdr:to>
    <xdr:cxnSp macro="">
      <xdr:nvCxnSpPr>
        <xdr:cNvPr id="44" name="Conector recto 43">
          <a:extLst>
            <a:ext uri="{FF2B5EF4-FFF2-40B4-BE49-F238E27FC236}">
              <a16:creationId xmlns:a16="http://schemas.microsoft.com/office/drawing/2014/main" id="{C03CC1DB-B58F-4314-9834-0415DAE5504E}"/>
            </a:ext>
          </a:extLst>
        </xdr:cNvPr>
        <xdr:cNvCxnSpPr/>
      </xdr:nvCxnSpPr>
      <xdr:spPr>
        <a:xfrm>
          <a:off x="3667125" y="12453937"/>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476250</xdr:colOff>
      <xdr:row>26</xdr:row>
      <xdr:rowOff>309562</xdr:rowOff>
    </xdr:from>
    <xdr:to>
      <xdr:col>3</xdr:col>
      <xdr:colOff>991774</xdr:colOff>
      <xdr:row>26</xdr:row>
      <xdr:rowOff>313893</xdr:rowOff>
    </xdr:to>
    <xdr:cxnSp macro="">
      <xdr:nvCxnSpPr>
        <xdr:cNvPr id="45" name="Conector recto 44">
          <a:extLst>
            <a:ext uri="{FF2B5EF4-FFF2-40B4-BE49-F238E27FC236}">
              <a16:creationId xmlns:a16="http://schemas.microsoft.com/office/drawing/2014/main" id="{77E444D9-6F5E-442E-8E03-F4EDD251F324}"/>
            </a:ext>
          </a:extLst>
        </xdr:cNvPr>
        <xdr:cNvCxnSpPr/>
      </xdr:nvCxnSpPr>
      <xdr:spPr>
        <a:xfrm>
          <a:off x="3619500" y="14787562"/>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30</xdr:row>
      <xdr:rowOff>309562</xdr:rowOff>
    </xdr:from>
    <xdr:to>
      <xdr:col>3</xdr:col>
      <xdr:colOff>1039399</xdr:colOff>
      <xdr:row>30</xdr:row>
      <xdr:rowOff>313893</xdr:rowOff>
    </xdr:to>
    <xdr:cxnSp macro="">
      <xdr:nvCxnSpPr>
        <xdr:cNvPr id="46" name="Conector recto 45">
          <a:extLst>
            <a:ext uri="{FF2B5EF4-FFF2-40B4-BE49-F238E27FC236}">
              <a16:creationId xmlns:a16="http://schemas.microsoft.com/office/drawing/2014/main" id="{F52C317E-4545-4369-B0D3-FEDD2EFA0733}"/>
            </a:ext>
          </a:extLst>
        </xdr:cNvPr>
        <xdr:cNvCxnSpPr/>
      </xdr:nvCxnSpPr>
      <xdr:spPr>
        <a:xfrm>
          <a:off x="3667125" y="17073562"/>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ce%20inv%20y%20extensi&#243;n\Vicedecanatura\Formatos%20de%20extensi&#243;n\Formato%20proyectos%20ultimas%20versiones%20ago%202%202010\Francisco\Presupuestos\Formulaci&#243;n%20Proyecto%20de%20Diplomado%20POR%20CONVEN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Vice%20inv%20y%20extensi&#243;n\Vicedecanatura\Formatos%20de%20extensi&#243;n\Formato%20proyectos%20ultimas%20versiones%20ago%202%202010\Francisco\Presupuestos\Formulaci&#243;n%20Proyecto%20de%20Diplomado%20POR%20CONVEN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rancisco\Presupuestos\Formulaci&#243;n%20Proyecto%20de%20Diplomado%20POR%20CONVEN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Francisco\Presupuestos\Formulaci&#243;n%20Proyecto%20de%20Diplomado%20POR%20CONVEN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nidades%20compartidas\GESTORES%20-%20SGP\MANUAL%20SGP%20Y%20FORMATOS\MANUAL%20CON%20ANEXOS\Anexo%208.Herramientas%20planificacion%20proyectos%20MINA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 val="Parametr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 val="Parametros"/>
    </sheetNames>
    <sheetDataSet>
      <sheetData sheetId="0"/>
      <sheetData sheetId="1"/>
      <sheetData sheetId="2">
        <row r="2">
          <cell r="C2" t="str">
            <v>Auxiliar</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rdos"/>
      <sheetName val="0.F.Info.Primaria"/>
      <sheetName val="1.MarcoLógico"/>
      <sheetName val="2.EDT"/>
      <sheetName val="3.D.Interesados"/>
      <sheetName val="3.1.MapaInteresados"/>
      <sheetName val="4. Requerim."/>
      <sheetName val="5. Responsab."/>
      <sheetName val="6. Recursos"/>
      <sheetName val="7. PlanAdquisic."/>
      <sheetName val="8.RiesgosCriterios"/>
      <sheetName val="8.1.A.Riesgos"/>
      <sheetName val="8.2.PlanRiesgos"/>
      <sheetName val="8.3.MapaRiesgos"/>
      <sheetName val="9.PlanComunic."/>
      <sheetName val="10.Seg.Project"/>
      <sheetName val="11.FlujoCaja"/>
      <sheetName val="12.EscalaTiempo"/>
      <sheetName val="13.Lecc.Aprendidas "/>
      <sheetName val="13.LeccionesAp"/>
      <sheetName val="13.1.ResumenLeccAprend"/>
      <sheetName val="14. InformeResumen"/>
    </sheetNames>
    <sheetDataSet>
      <sheetData sheetId="0"/>
      <sheetData sheetId="1"/>
      <sheetData sheetId="2">
        <row r="2">
          <cell r="C2">
            <v>0</v>
          </cell>
        </row>
        <row r="3">
          <cell r="C3">
            <v>0</v>
          </cell>
        </row>
        <row r="4">
          <cell r="C4">
            <v>0</v>
          </cell>
        </row>
        <row r="5">
          <cell r="C5">
            <v>0</v>
          </cell>
        </row>
        <row r="6">
          <cell r="C6">
            <v>0</v>
          </cell>
        </row>
        <row r="107">
          <cell r="C107"/>
          <cell r="D107"/>
          <cell r="E107"/>
          <cell r="F107"/>
          <cell r="G107"/>
        </row>
      </sheetData>
      <sheetData sheetId="3" refreshError="1"/>
      <sheetData sheetId="4"/>
      <sheetData sheetId="5"/>
      <sheetData sheetId="6"/>
      <sheetData sheetId="7"/>
      <sheetData sheetId="8"/>
      <sheetData sheetId="9"/>
      <sheetData sheetId="10"/>
      <sheetData sheetId="11">
        <row r="8">
          <cell r="I8" t="str">
            <v>SIN RIESGO</v>
          </cell>
        </row>
        <row r="9">
          <cell r="I9" t="str">
            <v>SIN RIESGO</v>
          </cell>
        </row>
        <row r="10">
          <cell r="I10" t="str">
            <v>SIN RIESGO</v>
          </cell>
        </row>
        <row r="11">
          <cell r="I11" t="str">
            <v>SIN RIESGO</v>
          </cell>
        </row>
        <row r="12">
          <cell r="I12" t="str">
            <v>SIN RIESGO</v>
          </cell>
        </row>
        <row r="13">
          <cell r="I13" t="str">
            <v>SIN RIESGO</v>
          </cell>
        </row>
        <row r="14">
          <cell r="I14" t="str">
            <v>SIN RIESGO</v>
          </cell>
        </row>
        <row r="15">
          <cell r="I15" t="str">
            <v>SIN RIESGO</v>
          </cell>
        </row>
        <row r="16">
          <cell r="I16" t="str">
            <v>SIN RIESGO</v>
          </cell>
        </row>
        <row r="17">
          <cell r="I17" t="str">
            <v>SIN RIESGO</v>
          </cell>
        </row>
        <row r="18">
          <cell r="I18" t="str">
            <v>SIN RIESGO</v>
          </cell>
        </row>
        <row r="19">
          <cell r="I19" t="str">
            <v>SIN RIESGO</v>
          </cell>
        </row>
        <row r="20">
          <cell r="I20" t="str">
            <v>SIN RIESGO</v>
          </cell>
        </row>
        <row r="21">
          <cell r="I21" t="str">
            <v>SIN RIESGO</v>
          </cell>
        </row>
        <row r="22">
          <cell r="I22" t="str">
            <v>SIN RIESGO</v>
          </cell>
        </row>
        <row r="23">
          <cell r="I23" t="str">
            <v>SIN RIESGO</v>
          </cell>
        </row>
        <row r="24">
          <cell r="I24" t="str">
            <v>SIN RIESGO</v>
          </cell>
        </row>
        <row r="25">
          <cell r="I25" t="str">
            <v>SIN RIESGO</v>
          </cell>
        </row>
        <row r="26">
          <cell r="I26" t="str">
            <v>SIN RIESGO</v>
          </cell>
        </row>
        <row r="27">
          <cell r="I27" t="str">
            <v>SIN RIESGO</v>
          </cell>
        </row>
        <row r="28">
          <cell r="I28" t="str">
            <v>SIN RIESGO</v>
          </cell>
        </row>
        <row r="29">
          <cell r="I29" t="str">
            <v>SIN RIESGO</v>
          </cell>
        </row>
        <row r="30">
          <cell r="I30" t="str">
            <v>SIN RIESGO</v>
          </cell>
        </row>
        <row r="31">
          <cell r="I31" t="str">
            <v>SIN RIESGO</v>
          </cell>
        </row>
        <row r="32">
          <cell r="I32" t="str">
            <v>SIN RIESGO</v>
          </cell>
        </row>
        <row r="33">
          <cell r="I33" t="str">
            <v>SIN RIESGO</v>
          </cell>
        </row>
        <row r="34">
          <cell r="I34" t="str">
            <v>SIN RIESGO</v>
          </cell>
        </row>
        <row r="35">
          <cell r="I35" t="str">
            <v>SIN RIESGO</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eraciones.colombiacompra.gov.co/clasificador-de-bien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file:///D:\1.%20Biblioteca%20usuario\AppData\Roaming\Microsoft\AppData\Local\2017\3.%20Marzo%202017\Extensi&#243;n\Enero%202017\Dora%20Barrientos\AppData\VICINVEST\FORMATOS\Formatos%20presentaci&#243;n%20de%20propuestas\Formatos%202014%20(Junio%202014)\areas%20tematicas.xlsx" TargetMode="External"/><Relationship Id="rId1" Type="http://schemas.openxmlformats.org/officeDocument/2006/relationships/hyperlink" Target="file:///D:\1.%20Biblioteca%20usuario\AppData\Roaming\Microsoft\AppData\Local\2017\3.%20Marzo%202017\Extensi&#243;n\Enero%202017\Dora%20Barrientos\AppData\VICINVEST\FORMATOS\Formatos%20presentaci&#243;n%20de%20propuestas\Formatos%202014%20(Junio%202014)\areas%20tematicas.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theme="6" tint="0.59999389629810485"/>
    <pageSetUpPr fitToPage="1"/>
  </sheetPr>
  <dimension ref="A1:L73"/>
  <sheetViews>
    <sheetView showGridLines="0" tabSelected="1" topLeftCell="A5" zoomScale="90" zoomScaleNormal="90" workbookViewId="0">
      <selection activeCell="D38" sqref="D38:H38"/>
    </sheetView>
  </sheetViews>
  <sheetFormatPr baseColWidth="10" defaultColWidth="10.88671875" defaultRowHeight="13.2" x14ac:dyDescent="0.25"/>
  <cols>
    <col min="1" max="1" width="30.33203125" style="62" customWidth="1"/>
    <col min="2" max="2" width="22.109375" style="62" customWidth="1"/>
    <col min="3" max="3" width="20.44140625" style="62" customWidth="1"/>
    <col min="4" max="4" width="17.109375" style="62" customWidth="1"/>
    <col min="5" max="5" width="15.88671875" style="62" customWidth="1"/>
    <col min="6" max="6" width="14.109375" style="62" customWidth="1"/>
    <col min="7" max="7" width="15.33203125" style="62" bestFit="1" customWidth="1"/>
    <col min="8" max="8" width="18.88671875" style="62" customWidth="1"/>
    <col min="9" max="9" width="17" style="62" bestFit="1" customWidth="1"/>
    <col min="10" max="10" width="16.44140625" style="62" customWidth="1"/>
    <col min="11" max="11" width="13.88671875" style="62" customWidth="1"/>
    <col min="12" max="12" width="34" style="62" customWidth="1"/>
    <col min="13" max="16384" width="10.88671875" style="62"/>
  </cols>
  <sheetData>
    <row r="1" spans="1:12" ht="24.9" customHeight="1" x14ac:dyDescent="0.25">
      <c r="A1" s="112"/>
      <c r="B1" s="735" t="s">
        <v>135</v>
      </c>
      <c r="C1" s="736"/>
      <c r="D1" s="736"/>
      <c r="E1" s="736"/>
      <c r="F1" s="736"/>
      <c r="G1" s="737"/>
      <c r="H1" s="113" t="s">
        <v>93</v>
      </c>
      <c r="I1" s="114" t="s">
        <v>1511</v>
      </c>
    </row>
    <row r="2" spans="1:12" ht="33.9" customHeight="1" thickBot="1" x14ac:dyDescent="0.3">
      <c r="A2" s="115"/>
      <c r="B2" s="738"/>
      <c r="C2" s="738"/>
      <c r="D2" s="738"/>
      <c r="E2" s="738"/>
      <c r="F2" s="738"/>
      <c r="G2" s="739"/>
      <c r="H2" s="116" t="s">
        <v>94</v>
      </c>
      <c r="I2" s="117">
        <v>44603</v>
      </c>
    </row>
    <row r="3" spans="1:12" ht="20.100000000000001" customHeight="1" thickBot="1" x14ac:dyDescent="0.3">
      <c r="A3" s="822" t="s">
        <v>366</v>
      </c>
      <c r="B3" s="823"/>
      <c r="C3" s="823"/>
      <c r="D3" s="823"/>
      <c r="E3" s="823"/>
      <c r="F3" s="823"/>
      <c r="G3" s="823"/>
      <c r="H3" s="823"/>
      <c r="I3" s="824"/>
    </row>
    <row r="4" spans="1:12" s="71" customFormat="1" ht="17.25" hidden="1" customHeight="1" thickBot="1" x14ac:dyDescent="0.35">
      <c r="A4" s="299"/>
      <c r="B4" s="226"/>
      <c r="C4" s="226"/>
      <c r="D4" s="752">
        <v>1</v>
      </c>
      <c r="E4" s="748"/>
      <c r="F4" s="750">
        <f>VLOOKUP($B$14,Códigos!A854:D864,2,FALSE)</f>
        <v>1</v>
      </c>
      <c r="G4" s="751"/>
      <c r="H4" s="748">
        <f>VLOOKUP($B$14,Códigos!A854:D864,4,FALSE)</f>
        <v>1</v>
      </c>
      <c r="I4" s="749"/>
    </row>
    <row r="5" spans="1:12" s="63" customFormat="1" ht="21.9" customHeight="1" thickBot="1" x14ac:dyDescent="0.3">
      <c r="A5" s="740" t="s">
        <v>95</v>
      </c>
      <c r="B5" s="741"/>
      <c r="C5" s="741"/>
      <c r="D5" s="741"/>
      <c r="E5" s="741"/>
      <c r="F5" s="741"/>
      <c r="G5" s="741"/>
      <c r="H5" s="741"/>
      <c r="I5" s="742"/>
      <c r="K5" s="79"/>
      <c r="L5" s="79"/>
    </row>
    <row r="6" spans="1:12" s="65" customFormat="1" ht="39" customHeight="1" x14ac:dyDescent="0.3">
      <c r="A6" s="188" t="s">
        <v>367</v>
      </c>
      <c r="B6" s="743"/>
      <c r="C6" s="744"/>
      <c r="D6" s="744"/>
      <c r="E6" s="744"/>
      <c r="F6" s="744"/>
      <c r="G6" s="745"/>
      <c r="H6" s="186" t="s">
        <v>96</v>
      </c>
      <c r="I6" s="64"/>
    </row>
    <row r="7" spans="1:12" s="65" customFormat="1" ht="27.9" customHeight="1" x14ac:dyDescent="0.3">
      <c r="A7" s="189" t="s">
        <v>117</v>
      </c>
      <c r="B7" s="746"/>
      <c r="C7" s="746"/>
      <c r="D7" s="746"/>
      <c r="E7" s="118" t="s">
        <v>92</v>
      </c>
      <c r="F7" s="66"/>
      <c r="G7" s="119" t="s">
        <v>97</v>
      </c>
      <c r="H7" s="731"/>
      <c r="I7" s="747"/>
    </row>
    <row r="8" spans="1:12" s="65" customFormat="1" ht="27" customHeight="1" x14ac:dyDescent="0.3">
      <c r="A8" s="716" t="s">
        <v>98</v>
      </c>
      <c r="B8" s="717"/>
      <c r="C8" s="718"/>
      <c r="D8" s="719"/>
      <c r="E8" s="719"/>
      <c r="F8" s="719"/>
      <c r="G8" s="719"/>
      <c r="H8" s="719"/>
      <c r="I8" s="720"/>
      <c r="L8" s="295"/>
    </row>
    <row r="9" spans="1:12" s="65" customFormat="1" ht="26.1" customHeight="1" x14ac:dyDescent="0.3">
      <c r="A9" s="728" t="s">
        <v>99</v>
      </c>
      <c r="B9" s="717" t="s">
        <v>53</v>
      </c>
      <c r="C9" s="717"/>
      <c r="D9" s="118" t="s">
        <v>54</v>
      </c>
      <c r="E9" s="729" t="s">
        <v>136</v>
      </c>
      <c r="F9" s="730"/>
      <c r="G9" s="118" t="s">
        <v>55</v>
      </c>
      <c r="H9" s="118" t="s">
        <v>56</v>
      </c>
      <c r="I9" s="185" t="s">
        <v>100</v>
      </c>
    </row>
    <row r="10" spans="1:12" s="65" customFormat="1" ht="32.1" customHeight="1" x14ac:dyDescent="0.3">
      <c r="A10" s="728"/>
      <c r="B10" s="731"/>
      <c r="C10" s="732"/>
      <c r="D10" s="67"/>
      <c r="E10" s="731"/>
      <c r="F10" s="732"/>
      <c r="G10" s="67"/>
      <c r="H10" s="68"/>
      <c r="I10" s="69"/>
    </row>
    <row r="11" spans="1:12" s="65" customFormat="1" ht="32.1" customHeight="1" x14ac:dyDescent="0.3">
      <c r="A11" s="728"/>
      <c r="B11" s="731"/>
      <c r="C11" s="732"/>
      <c r="D11" s="67"/>
      <c r="E11" s="731"/>
      <c r="F11" s="732"/>
      <c r="G11" s="67"/>
      <c r="H11" s="68"/>
      <c r="I11" s="69"/>
    </row>
    <row r="12" spans="1:12" s="65" customFormat="1" ht="24.9" customHeight="1" thickBot="1" x14ac:dyDescent="0.35">
      <c r="A12" s="187" t="s">
        <v>118</v>
      </c>
      <c r="B12" s="70"/>
      <c r="C12" s="724" t="s">
        <v>137</v>
      </c>
      <c r="D12" s="724"/>
      <c r="E12" s="70"/>
      <c r="F12" s="725" t="s">
        <v>138</v>
      </c>
      <c r="G12" s="725"/>
      <c r="H12" s="726"/>
      <c r="I12" s="727"/>
    </row>
    <row r="13" spans="1:12" s="71" customFormat="1" ht="26.1" customHeight="1" thickBot="1" x14ac:dyDescent="0.35">
      <c r="A13" s="721" t="s">
        <v>370</v>
      </c>
      <c r="B13" s="722"/>
      <c r="C13" s="722"/>
      <c r="D13" s="722"/>
      <c r="E13" s="722"/>
      <c r="F13" s="722"/>
      <c r="G13" s="722"/>
      <c r="H13" s="722"/>
      <c r="I13" s="723"/>
      <c r="J13" s="65"/>
      <c r="K13" s="65"/>
    </row>
    <row r="14" spans="1:12" s="71" customFormat="1" ht="23.1" customHeight="1" x14ac:dyDescent="0.3">
      <c r="A14" s="704" t="s">
        <v>101</v>
      </c>
      <c r="B14" s="710" t="s">
        <v>239</v>
      </c>
      <c r="C14" s="711"/>
      <c r="D14" s="711"/>
      <c r="E14" s="711"/>
      <c r="F14" s="711"/>
      <c r="G14" s="711"/>
      <c r="H14" s="711"/>
      <c r="I14" s="712"/>
      <c r="J14" s="65"/>
      <c r="K14" s="350"/>
    </row>
    <row r="15" spans="1:12" s="71" customFormat="1" ht="24" customHeight="1" thickBot="1" x14ac:dyDescent="0.35">
      <c r="A15" s="120" t="s">
        <v>116</v>
      </c>
      <c r="B15" s="713" t="s">
        <v>1524</v>
      </c>
      <c r="C15" s="714"/>
      <c r="D15" s="714"/>
      <c r="E15" s="715"/>
      <c r="F15" s="733"/>
      <c r="G15" s="733"/>
      <c r="H15" s="733"/>
      <c r="I15" s="734"/>
      <c r="J15" s="65"/>
      <c r="L15" s="350"/>
    </row>
    <row r="16" spans="1:12" s="71" customFormat="1" ht="24" customHeight="1" thickBot="1" x14ac:dyDescent="0.35">
      <c r="A16" s="120" t="s">
        <v>1515</v>
      </c>
      <c r="B16" s="758"/>
      <c r="C16" s="759"/>
      <c r="D16" s="759"/>
      <c r="E16" s="759"/>
      <c r="F16" s="759"/>
      <c r="G16" s="759"/>
      <c r="H16" s="759"/>
      <c r="I16" s="760"/>
      <c r="J16" s="65"/>
      <c r="L16" s="350"/>
    </row>
    <row r="17" spans="1:12" s="71" customFormat="1" ht="24" customHeight="1" x14ac:dyDescent="0.3">
      <c r="A17" s="753" t="s">
        <v>1514</v>
      </c>
      <c r="B17" s="754"/>
      <c r="C17" s="754"/>
      <c r="D17" s="754"/>
      <c r="E17" s="754"/>
      <c r="F17" s="754"/>
      <c r="G17" s="754"/>
      <c r="H17" s="754"/>
      <c r="I17" s="755"/>
      <c r="J17" s="65"/>
      <c r="L17" s="350"/>
    </row>
    <row r="18" spans="1:12" s="71" customFormat="1" ht="40.5" customHeight="1" x14ac:dyDescent="0.3">
      <c r="A18" s="756"/>
      <c r="B18" s="746"/>
      <c r="C18" s="746"/>
      <c r="D18" s="746"/>
      <c r="E18" s="746"/>
      <c r="F18" s="746"/>
      <c r="G18" s="746"/>
      <c r="H18" s="746"/>
      <c r="I18" s="757"/>
      <c r="J18" s="65"/>
      <c r="L18" s="350"/>
    </row>
    <row r="19" spans="1:12" s="71" customFormat="1" ht="44.25" customHeight="1" thickBot="1" x14ac:dyDescent="0.35">
      <c r="A19" s="758"/>
      <c r="B19" s="759"/>
      <c r="C19" s="759"/>
      <c r="D19" s="759"/>
      <c r="E19" s="759"/>
      <c r="F19" s="759"/>
      <c r="G19" s="759"/>
      <c r="H19" s="759"/>
      <c r="I19" s="760"/>
      <c r="J19" s="65"/>
      <c r="L19" s="350"/>
    </row>
    <row r="20" spans="1:12" s="71" customFormat="1" ht="36" customHeight="1" x14ac:dyDescent="0.3">
      <c r="A20" s="762" t="s">
        <v>1331</v>
      </c>
      <c r="B20" s="763"/>
      <c r="C20" s="763"/>
      <c r="D20" s="763"/>
      <c r="E20" s="763"/>
      <c r="F20" s="763"/>
      <c r="G20" s="763"/>
      <c r="H20" s="763"/>
      <c r="I20" s="764"/>
      <c r="J20" s="65"/>
    </row>
    <row r="21" spans="1:12" s="71" customFormat="1" ht="9" customHeight="1" thickBot="1" x14ac:dyDescent="0.35">
      <c r="A21" s="765"/>
      <c r="B21" s="766"/>
      <c r="C21" s="766"/>
      <c r="D21" s="766"/>
      <c r="E21" s="766"/>
      <c r="F21" s="766"/>
      <c r="G21" s="766"/>
      <c r="H21" s="766"/>
      <c r="I21" s="767"/>
      <c r="J21" s="65"/>
    </row>
    <row r="22" spans="1:12" s="71" customFormat="1" x14ac:dyDescent="0.3">
      <c r="A22" s="753" t="s">
        <v>102</v>
      </c>
      <c r="B22" s="768"/>
      <c r="C22" s="771" t="s">
        <v>57</v>
      </c>
      <c r="D22" s="768"/>
      <c r="E22" s="773" t="s">
        <v>58</v>
      </c>
      <c r="F22" s="774"/>
      <c r="G22" s="775" t="s">
        <v>59</v>
      </c>
      <c r="H22" s="771" t="s">
        <v>60</v>
      </c>
      <c r="I22" s="777"/>
      <c r="J22" s="65"/>
    </row>
    <row r="23" spans="1:12" s="71" customFormat="1" x14ac:dyDescent="0.3">
      <c r="A23" s="769"/>
      <c r="B23" s="770"/>
      <c r="C23" s="772"/>
      <c r="D23" s="770"/>
      <c r="E23" s="118" t="s">
        <v>103</v>
      </c>
      <c r="F23" s="118" t="s">
        <v>104</v>
      </c>
      <c r="G23" s="776"/>
      <c r="H23" s="772"/>
      <c r="I23" s="778"/>
      <c r="J23" s="65"/>
    </row>
    <row r="24" spans="1:12" s="71" customFormat="1" ht="29.1" customHeight="1" x14ac:dyDescent="0.3">
      <c r="A24" s="761"/>
      <c r="B24" s="732"/>
      <c r="C24" s="731"/>
      <c r="D24" s="732"/>
      <c r="E24" s="72"/>
      <c r="F24" s="72"/>
      <c r="G24" s="67"/>
      <c r="H24" s="731"/>
      <c r="I24" s="747"/>
      <c r="J24" s="65"/>
    </row>
    <row r="25" spans="1:12" s="71" customFormat="1" ht="30.9" customHeight="1" x14ac:dyDescent="0.3">
      <c r="A25" s="761"/>
      <c r="B25" s="732"/>
      <c r="C25" s="731"/>
      <c r="D25" s="732"/>
      <c r="E25" s="72"/>
      <c r="F25" s="72"/>
      <c r="G25" s="67"/>
      <c r="H25" s="731"/>
      <c r="I25" s="747"/>
      <c r="J25" s="65"/>
    </row>
    <row r="26" spans="1:12" s="71" customFormat="1" ht="33.9" customHeight="1" thickBot="1" x14ac:dyDescent="0.35">
      <c r="A26" s="788"/>
      <c r="B26" s="789"/>
      <c r="C26" s="785"/>
      <c r="D26" s="789"/>
      <c r="E26" s="73"/>
      <c r="F26" s="73"/>
      <c r="G26" s="74"/>
      <c r="H26" s="785"/>
      <c r="I26" s="786"/>
      <c r="J26" s="404"/>
      <c r="K26" s="405"/>
      <c r="L26" s="405"/>
    </row>
    <row r="27" spans="1:12" s="71" customFormat="1" ht="21" customHeight="1" thickBot="1" x14ac:dyDescent="0.35">
      <c r="A27" s="753" t="s">
        <v>1330</v>
      </c>
      <c r="B27" s="787"/>
      <c r="C27" s="787"/>
      <c r="D27" s="787"/>
      <c r="E27" s="787"/>
      <c r="F27" s="787"/>
      <c r="G27" s="787"/>
      <c r="H27" s="787"/>
      <c r="I27" s="777"/>
      <c r="J27" s="65"/>
    </row>
    <row r="28" spans="1:12" s="71" customFormat="1" ht="69" customHeight="1" x14ac:dyDescent="0.3">
      <c r="A28" s="813" t="s">
        <v>134</v>
      </c>
      <c r="B28" s="121" t="s">
        <v>1335</v>
      </c>
      <c r="C28" s="225"/>
      <c r="D28" s="223" t="s">
        <v>1336</v>
      </c>
      <c r="E28" s="296">
        <f>IF(AND(1=F4,1=H4),(ROUND(($C$28/1.004*'Listas-Datos'!$E$22),0)),IF(AND(0=F4,1=H4),($C$28/1.004*'Listas-Datos'!E28),IF(AND(0=F4,0=H4),$C$28/1.004*'Listas-Datos'!$E$29)))</f>
        <v>0</v>
      </c>
      <c r="F28" s="779" t="str">
        <f>+CONCATENATE("VERIFICACIÓN:", IF(AND(C28&lt;&gt;0,C29&lt;&gt;0),"Seleccione solo una de las opciones"," "))</f>
        <v xml:space="preserve">VERIFICACIÓN: </v>
      </c>
      <c r="G28" s="781" t="str">
        <f>IF(C28=0," ",IF(ABS(1.004*E28-C66)&lt;0.5,"Se han distribuido todos los recursos",IF(1.004*E28&gt;C66,"Falta distribuir:","Se han excedido los costos directos en:")))</f>
        <v xml:space="preserve"> </v>
      </c>
      <c r="H28" s="781"/>
      <c r="I28" s="132" t="str">
        <f>+IF(G28=" "," ",IF(G28="Falta distribuir:",E28-C66/1.004,IF(G28="Se han excedido los costos directos en:",C66/1.004-E28,"OK")))</f>
        <v xml:space="preserve"> </v>
      </c>
      <c r="J28" s="821"/>
      <c r="K28" s="312"/>
    </row>
    <row r="29" spans="1:12" s="71" customFormat="1" ht="65.099999999999994" customHeight="1" thickBot="1" x14ac:dyDescent="0.35">
      <c r="A29" s="804"/>
      <c r="B29" s="122" t="s">
        <v>1333</v>
      </c>
      <c r="C29" s="75"/>
      <c r="D29" s="224" t="s">
        <v>1337</v>
      </c>
      <c r="E29" s="297">
        <f>IF(AND(1=F4,1=H4),(ROUND((($C$29*1.004*(1+'Listas-Datos'!$E$15))+($C$29*1.004*('Listas-Datos'!$E$11+'Listas-Datos'!$E$12))),0)),IF(AND(0=F4,1=H4),$C$29*1.004*(1+9.5%),$C$29*1.004*(1+4.5%)))</f>
        <v>0</v>
      </c>
      <c r="F29" s="780"/>
      <c r="G29" s="782" t="str">
        <f>+IF(C29=0," ",IF(ABS(E29-C70)&lt;0.5,"Se han distribuido todos los recursos",IF(E29&gt;C70,"Falta distribuir:","Se han excedido los costos directos en:")))</f>
        <v xml:space="preserve"> </v>
      </c>
      <c r="H29" s="782"/>
      <c r="I29" s="507" t="str">
        <f>+IF(G29=" "," ",IF(G29="Falta distribuir:",C29-C66/1.004,IF(G29="Se han excedido los costos directos en:",C66/1.004-C29,"OK")))</f>
        <v xml:space="preserve"> </v>
      </c>
      <c r="J29" s="821"/>
      <c r="K29" s="312"/>
      <c r="L29" s="76"/>
    </row>
    <row r="30" spans="1:12" s="71" customFormat="1" ht="21" customHeight="1" x14ac:dyDescent="0.3">
      <c r="A30" s="793" t="s">
        <v>1334</v>
      </c>
      <c r="B30" s="754"/>
      <c r="C30" s="754"/>
      <c r="D30" s="754"/>
      <c r="E30" s="754"/>
      <c r="F30" s="754"/>
      <c r="G30" s="754"/>
      <c r="H30" s="754"/>
      <c r="I30" s="755"/>
      <c r="J30" s="65"/>
    </row>
    <row r="31" spans="1:12" s="71" customFormat="1" ht="18" customHeight="1" thickBot="1" x14ac:dyDescent="0.35">
      <c r="A31" s="794" t="s">
        <v>120</v>
      </c>
      <c r="B31" s="795"/>
      <c r="C31" s="795"/>
      <c r="D31" s="795"/>
      <c r="E31" s="795"/>
      <c r="F31" s="795"/>
      <c r="G31" s="795"/>
      <c r="H31" s="795"/>
      <c r="I31" s="796"/>
      <c r="J31" s="65"/>
    </row>
    <row r="32" spans="1:12" s="71" customFormat="1" ht="39" customHeight="1" thickBot="1" x14ac:dyDescent="0.35">
      <c r="A32" s="123" t="s">
        <v>119</v>
      </c>
      <c r="B32" s="797"/>
      <c r="C32" s="797"/>
      <c r="D32" s="797"/>
      <c r="E32" s="797"/>
      <c r="F32" s="797"/>
      <c r="G32" s="797"/>
      <c r="H32" s="797"/>
      <c r="I32" s="798"/>
      <c r="J32" s="65"/>
    </row>
    <row r="33" spans="1:12" s="65" customFormat="1" ht="20.100000000000001" customHeight="1" thickBot="1" x14ac:dyDescent="0.35">
      <c r="A33" s="807" t="s">
        <v>106</v>
      </c>
      <c r="B33" s="808"/>
      <c r="C33" s="809"/>
      <c r="D33" s="222">
        <v>2025</v>
      </c>
      <c r="E33" s="124">
        <v>2026</v>
      </c>
      <c r="F33" s="222">
        <v>2027</v>
      </c>
      <c r="G33" s="124">
        <v>2028</v>
      </c>
      <c r="H33" s="222">
        <v>2029</v>
      </c>
      <c r="I33" s="406" t="s">
        <v>105</v>
      </c>
      <c r="K33" s="77"/>
    </row>
    <row r="34" spans="1:12" s="65" customFormat="1" ht="21" customHeight="1" x14ac:dyDescent="0.3">
      <c r="A34" s="810"/>
      <c r="B34" s="811"/>
      <c r="C34" s="812"/>
      <c r="D34" s="78"/>
      <c r="E34" s="78"/>
      <c r="F34" s="78"/>
      <c r="G34" s="78"/>
      <c r="H34" s="78"/>
      <c r="I34" s="131">
        <f>+SUM(D34:H34)</f>
        <v>0</v>
      </c>
      <c r="K34" s="300"/>
    </row>
    <row r="35" spans="1:12" s="65" customFormat="1" ht="20.100000000000001" customHeight="1" thickBot="1" x14ac:dyDescent="0.35">
      <c r="A35" s="120" t="s">
        <v>107</v>
      </c>
      <c r="B35" s="221"/>
      <c r="C35" s="221"/>
      <c r="D35" s="407"/>
      <c r="E35" s="407"/>
      <c r="F35" s="407"/>
      <c r="G35" s="407"/>
      <c r="H35" s="407"/>
      <c r="I35" s="408">
        <f>+SUM(D35:H35)</f>
        <v>0</v>
      </c>
    </row>
    <row r="36" spans="1:12" s="71" customFormat="1" ht="18" customHeight="1" thickBot="1" x14ac:dyDescent="0.35">
      <c r="A36" s="799" t="s">
        <v>132</v>
      </c>
      <c r="B36" s="800"/>
      <c r="C36" s="800"/>
      <c r="D36" s="800"/>
      <c r="E36" s="800"/>
      <c r="F36" s="800"/>
      <c r="G36" s="800"/>
      <c r="H36" s="800"/>
      <c r="I36" s="801"/>
      <c r="J36" s="65"/>
      <c r="K36" s="294"/>
    </row>
    <row r="37" spans="1:12" s="71" customFormat="1" ht="21" customHeight="1" thickBot="1" x14ac:dyDescent="0.35">
      <c r="A37" s="802" t="s">
        <v>108</v>
      </c>
      <c r="B37" s="803"/>
      <c r="C37" s="773" t="s">
        <v>88</v>
      </c>
      <c r="D37" s="721" t="s">
        <v>115</v>
      </c>
      <c r="E37" s="722"/>
      <c r="F37" s="722"/>
      <c r="G37" s="722"/>
      <c r="H37" s="723"/>
      <c r="I37" s="777" t="s">
        <v>105</v>
      </c>
      <c r="J37" s="65"/>
    </row>
    <row r="38" spans="1:12" s="79" customFormat="1" ht="21" customHeight="1" thickBot="1" x14ac:dyDescent="0.3">
      <c r="A38" s="804"/>
      <c r="B38" s="805"/>
      <c r="C38" s="806"/>
      <c r="D38" s="222">
        <v>2025</v>
      </c>
      <c r="E38" s="124">
        <v>2026</v>
      </c>
      <c r="F38" s="222">
        <v>2027</v>
      </c>
      <c r="G38" s="124">
        <v>2028</v>
      </c>
      <c r="H38" s="222">
        <v>2029</v>
      </c>
      <c r="I38" s="742"/>
    </row>
    <row r="39" spans="1:12" s="71" customFormat="1" ht="18" customHeight="1" thickBot="1" x14ac:dyDescent="0.35">
      <c r="A39" s="790" t="s">
        <v>133</v>
      </c>
      <c r="B39" s="791"/>
      <c r="C39" s="791"/>
      <c r="D39" s="791"/>
      <c r="E39" s="791"/>
      <c r="F39" s="791"/>
      <c r="G39" s="791"/>
      <c r="H39" s="791"/>
      <c r="I39" s="792"/>
    </row>
    <row r="40" spans="1:12" s="83" customFormat="1" x14ac:dyDescent="0.25">
      <c r="A40" s="825" t="s">
        <v>61</v>
      </c>
      <c r="B40" s="826"/>
      <c r="C40" s="702">
        <f>'2. Presupuesto Detallado'!I33</f>
        <v>0</v>
      </c>
      <c r="D40" s="80"/>
      <c r="E40" s="80"/>
      <c r="F40" s="81"/>
      <c r="G40" s="82"/>
      <c r="H40" s="82"/>
      <c r="I40" s="125">
        <f>+SUM(D40:H40)</f>
        <v>0</v>
      </c>
      <c r="J40" s="133" t="str">
        <f>+IF(I40=C40,"OK","Verificar ejecución de costos directos por vigencia")</f>
        <v>OK</v>
      </c>
      <c r="K40" s="134"/>
    </row>
    <row r="41" spans="1:12" x14ac:dyDescent="0.25">
      <c r="A41" s="783" t="s">
        <v>62</v>
      </c>
      <c r="B41" s="784"/>
      <c r="C41" s="702">
        <f>'2. Presupuesto Detallado'!G58+'2. Presupuesto Detallado'!G67</f>
        <v>0</v>
      </c>
      <c r="D41" s="84"/>
      <c r="E41" s="84"/>
      <c r="F41" s="85"/>
      <c r="G41" s="86"/>
      <c r="H41" s="86"/>
      <c r="I41" s="125">
        <f t="shared" ref="I41:I65" si="0">+SUM(D41:H41)</f>
        <v>0</v>
      </c>
      <c r="J41" s="133" t="str">
        <f t="shared" ref="J41:J65" si="1">+IF(I41=C41,"OK","Verificar ejecución de costos directos por vigencia")</f>
        <v>OK</v>
      </c>
      <c r="K41" s="135"/>
    </row>
    <row r="42" spans="1:12" x14ac:dyDescent="0.25">
      <c r="A42" s="783" t="s">
        <v>63</v>
      </c>
      <c r="B42" s="784"/>
      <c r="C42" s="702">
        <f>+'2. Presupuesto Detallado'!G83</f>
        <v>0</v>
      </c>
      <c r="D42" s="84"/>
      <c r="E42" s="84"/>
      <c r="F42" s="87"/>
      <c r="G42" s="86"/>
      <c r="H42" s="86"/>
      <c r="I42" s="125">
        <f t="shared" si="0"/>
        <v>0</v>
      </c>
      <c r="J42" s="133" t="str">
        <f t="shared" si="1"/>
        <v>OK</v>
      </c>
      <c r="K42" s="135"/>
    </row>
    <row r="43" spans="1:12" x14ac:dyDescent="0.25">
      <c r="A43" s="783" t="s">
        <v>64</v>
      </c>
      <c r="B43" s="784"/>
      <c r="C43" s="702">
        <f>+'2. Presupuesto Detallado'!I106+'2. Presupuesto Detallado'!I117</f>
        <v>0</v>
      </c>
      <c r="D43" s="84"/>
      <c r="E43" s="84"/>
      <c r="F43" s="85"/>
      <c r="G43" s="86"/>
      <c r="H43" s="86"/>
      <c r="I43" s="125">
        <f t="shared" si="0"/>
        <v>0</v>
      </c>
      <c r="J43" s="133" t="str">
        <f>+IF(I43=C43,"OK","Verificar ejecución de costos directos por vigencia")</f>
        <v>OK</v>
      </c>
      <c r="K43" s="135"/>
    </row>
    <row r="44" spans="1:12" x14ac:dyDescent="0.25">
      <c r="A44" s="783" t="s">
        <v>65</v>
      </c>
      <c r="B44" s="784"/>
      <c r="C44" s="702">
        <f>+'2. Presupuesto Detallado'!F132</f>
        <v>0</v>
      </c>
      <c r="D44" s="84"/>
      <c r="E44" s="84"/>
      <c r="F44" s="85"/>
      <c r="G44" s="86"/>
      <c r="H44" s="86"/>
      <c r="I44" s="125">
        <f t="shared" si="0"/>
        <v>0</v>
      </c>
      <c r="J44" s="133" t="str">
        <f t="shared" si="1"/>
        <v>OK</v>
      </c>
      <c r="K44" s="136"/>
    </row>
    <row r="45" spans="1:12" x14ac:dyDescent="0.25">
      <c r="A45" s="783" t="s">
        <v>66</v>
      </c>
      <c r="B45" s="784"/>
      <c r="C45" s="702">
        <f>+'2. Presupuesto Detallado'!D147</f>
        <v>0</v>
      </c>
      <c r="D45" s="84"/>
      <c r="E45" s="84"/>
      <c r="F45" s="85"/>
      <c r="G45" s="86"/>
      <c r="H45" s="86"/>
      <c r="I45" s="125">
        <f t="shared" si="0"/>
        <v>0</v>
      </c>
      <c r="J45" s="133" t="str">
        <f t="shared" si="1"/>
        <v>OK</v>
      </c>
      <c r="K45" s="135"/>
    </row>
    <row r="46" spans="1:12" x14ac:dyDescent="0.25">
      <c r="A46" s="783" t="s">
        <v>67</v>
      </c>
      <c r="B46" s="784"/>
      <c r="C46" s="702">
        <f>'2. Presupuesto Detallado'!F161</f>
        <v>0</v>
      </c>
      <c r="D46" s="84"/>
      <c r="E46" s="84"/>
      <c r="F46" s="85"/>
      <c r="G46" s="86"/>
      <c r="H46" s="86"/>
      <c r="I46" s="125">
        <f t="shared" si="0"/>
        <v>0</v>
      </c>
      <c r="J46" s="133" t="str">
        <f t="shared" si="1"/>
        <v>OK</v>
      </c>
      <c r="K46" s="136"/>
    </row>
    <row r="47" spans="1:12" x14ac:dyDescent="0.25">
      <c r="A47" s="783" t="s">
        <v>68</v>
      </c>
      <c r="B47" s="784"/>
      <c r="C47" s="702">
        <f>'2. Presupuesto Detallado'!E176</f>
        <v>0</v>
      </c>
      <c r="D47" s="84"/>
      <c r="E47" s="84"/>
      <c r="F47" s="87"/>
      <c r="G47" s="86"/>
      <c r="H47" s="86"/>
      <c r="I47" s="125">
        <f t="shared" si="0"/>
        <v>0</v>
      </c>
      <c r="J47" s="133" t="str">
        <f t="shared" si="1"/>
        <v>OK</v>
      </c>
      <c r="K47" s="135"/>
      <c r="L47" s="88"/>
    </row>
    <row r="48" spans="1:12" x14ac:dyDescent="0.25">
      <c r="A48" s="783" t="s">
        <v>69</v>
      </c>
      <c r="B48" s="784"/>
      <c r="C48" s="702">
        <f>'2. Presupuesto Detallado'!F189</f>
        <v>0</v>
      </c>
      <c r="D48" s="84"/>
      <c r="E48" s="84"/>
      <c r="F48" s="87"/>
      <c r="G48" s="86"/>
      <c r="H48" s="86"/>
      <c r="I48" s="125">
        <f t="shared" si="0"/>
        <v>0</v>
      </c>
      <c r="J48" s="133" t="str">
        <f t="shared" si="1"/>
        <v>OK</v>
      </c>
      <c r="K48" s="135"/>
    </row>
    <row r="49" spans="1:11" x14ac:dyDescent="0.25">
      <c r="A49" s="783" t="s">
        <v>70</v>
      </c>
      <c r="B49" s="784"/>
      <c r="C49" s="702">
        <f>'2. Presupuesto Detallado'!F203</f>
        <v>0</v>
      </c>
      <c r="D49" s="84"/>
      <c r="E49" s="84"/>
      <c r="F49" s="87"/>
      <c r="G49" s="86"/>
      <c r="H49" s="86"/>
      <c r="I49" s="125">
        <f t="shared" si="0"/>
        <v>0</v>
      </c>
      <c r="J49" s="133" t="str">
        <f t="shared" si="1"/>
        <v>OK</v>
      </c>
      <c r="K49" s="135"/>
    </row>
    <row r="50" spans="1:11" x14ac:dyDescent="0.25">
      <c r="A50" s="783" t="s">
        <v>71</v>
      </c>
      <c r="B50" s="784"/>
      <c r="C50" s="702">
        <f>'2. Presupuesto Detallado'!G216</f>
        <v>0</v>
      </c>
      <c r="D50" s="84"/>
      <c r="E50" s="84"/>
      <c r="F50" s="87"/>
      <c r="G50" s="86"/>
      <c r="H50" s="86"/>
      <c r="I50" s="125">
        <f t="shared" si="0"/>
        <v>0</v>
      </c>
      <c r="J50" s="133" t="str">
        <f t="shared" si="1"/>
        <v>OK</v>
      </c>
      <c r="K50" s="135"/>
    </row>
    <row r="51" spans="1:11" x14ac:dyDescent="0.25">
      <c r="A51" s="783" t="s">
        <v>72</v>
      </c>
      <c r="B51" s="784"/>
      <c r="C51" s="702">
        <f>'2. Presupuesto Detallado'!D231</f>
        <v>0</v>
      </c>
      <c r="D51" s="84"/>
      <c r="E51" s="84"/>
      <c r="F51" s="87"/>
      <c r="G51" s="86"/>
      <c r="H51" s="86"/>
      <c r="I51" s="125">
        <f t="shared" si="0"/>
        <v>0</v>
      </c>
      <c r="J51" s="133" t="str">
        <f t="shared" si="1"/>
        <v>OK</v>
      </c>
      <c r="K51" s="135"/>
    </row>
    <row r="52" spans="1:11" x14ac:dyDescent="0.25">
      <c r="A52" s="783" t="s">
        <v>73</v>
      </c>
      <c r="B52" s="784"/>
      <c r="C52" s="702">
        <f>'2. Presupuesto Detallado'!F245</f>
        <v>0</v>
      </c>
      <c r="D52" s="84"/>
      <c r="E52" s="84"/>
      <c r="F52" s="87"/>
      <c r="G52" s="86"/>
      <c r="H52" s="86"/>
      <c r="I52" s="125">
        <f t="shared" si="0"/>
        <v>0</v>
      </c>
      <c r="J52" s="133" t="str">
        <f t="shared" si="1"/>
        <v>OK</v>
      </c>
      <c r="K52" s="135"/>
    </row>
    <row r="53" spans="1:11" x14ac:dyDescent="0.25">
      <c r="A53" s="783" t="s">
        <v>74</v>
      </c>
      <c r="B53" s="784"/>
      <c r="C53" s="702">
        <f>'2. Presupuesto Detallado'!D259</f>
        <v>0</v>
      </c>
      <c r="D53" s="84"/>
      <c r="E53" s="84"/>
      <c r="F53" s="87"/>
      <c r="G53" s="86"/>
      <c r="H53" s="86"/>
      <c r="I53" s="125">
        <f t="shared" si="0"/>
        <v>0</v>
      </c>
      <c r="J53" s="133" t="str">
        <f t="shared" si="1"/>
        <v>OK</v>
      </c>
      <c r="K53" s="135"/>
    </row>
    <row r="54" spans="1:11" x14ac:dyDescent="0.25">
      <c r="A54" s="783" t="s">
        <v>75</v>
      </c>
      <c r="B54" s="784"/>
      <c r="C54" s="702">
        <f>'2. Presupuesto Detallado'!D276</f>
        <v>0</v>
      </c>
      <c r="D54" s="84"/>
      <c r="E54" s="84"/>
      <c r="F54" s="87"/>
      <c r="G54" s="86"/>
      <c r="H54" s="86"/>
      <c r="I54" s="125">
        <f t="shared" si="0"/>
        <v>0</v>
      </c>
      <c r="J54" s="133" t="str">
        <f t="shared" si="1"/>
        <v>OK</v>
      </c>
      <c r="K54" s="135"/>
    </row>
    <row r="55" spans="1:11" x14ac:dyDescent="0.25">
      <c r="A55" s="783" t="s">
        <v>76</v>
      </c>
      <c r="B55" s="784"/>
      <c r="C55" s="702">
        <f>'2. Presupuesto Detallado'!D292</f>
        <v>0</v>
      </c>
      <c r="D55" s="84"/>
      <c r="E55" s="84"/>
      <c r="F55" s="87"/>
      <c r="G55" s="86"/>
      <c r="H55" s="86"/>
      <c r="I55" s="125">
        <f t="shared" si="0"/>
        <v>0</v>
      </c>
      <c r="J55" s="133" t="str">
        <f t="shared" si="1"/>
        <v>OK</v>
      </c>
      <c r="K55" s="135"/>
    </row>
    <row r="56" spans="1:11" x14ac:dyDescent="0.25">
      <c r="A56" s="783" t="s">
        <v>77</v>
      </c>
      <c r="B56" s="784"/>
      <c r="C56" s="702">
        <f>'2. Presupuesto Detallado'!F306</f>
        <v>0</v>
      </c>
      <c r="D56" s="84"/>
      <c r="E56" s="84"/>
      <c r="F56" s="87"/>
      <c r="G56" s="86"/>
      <c r="H56" s="86"/>
      <c r="I56" s="125">
        <f t="shared" si="0"/>
        <v>0</v>
      </c>
      <c r="J56" s="133" t="str">
        <f t="shared" si="1"/>
        <v>OK</v>
      </c>
      <c r="K56" s="135"/>
    </row>
    <row r="57" spans="1:11" x14ac:dyDescent="0.25">
      <c r="A57" s="783" t="s">
        <v>78</v>
      </c>
      <c r="B57" s="784"/>
      <c r="C57" s="702">
        <f>'2. Presupuesto Detallado'!D329</f>
        <v>0</v>
      </c>
      <c r="D57" s="84"/>
      <c r="E57" s="84"/>
      <c r="F57" s="87"/>
      <c r="G57" s="86"/>
      <c r="H57" s="86"/>
      <c r="I57" s="125">
        <f t="shared" si="0"/>
        <v>0</v>
      </c>
      <c r="J57" s="133" t="str">
        <f t="shared" si="1"/>
        <v>OK</v>
      </c>
      <c r="K57" s="135"/>
    </row>
    <row r="58" spans="1:11" x14ac:dyDescent="0.25">
      <c r="A58" s="783" t="s">
        <v>79</v>
      </c>
      <c r="B58" s="784"/>
      <c r="C58" s="702">
        <f>'2. Presupuesto Detallado'!H329</f>
        <v>0</v>
      </c>
      <c r="D58" s="84"/>
      <c r="E58" s="84"/>
      <c r="F58" s="87"/>
      <c r="G58" s="86"/>
      <c r="H58" s="86"/>
      <c r="I58" s="125">
        <f t="shared" si="0"/>
        <v>0</v>
      </c>
      <c r="J58" s="133" t="str">
        <f t="shared" si="1"/>
        <v>OK</v>
      </c>
      <c r="K58" s="135"/>
    </row>
    <row r="59" spans="1:11" x14ac:dyDescent="0.25">
      <c r="A59" s="783" t="s">
        <v>80</v>
      </c>
      <c r="B59" s="784"/>
      <c r="C59" s="702">
        <f>'2. Presupuesto Detallado'!L329</f>
        <v>0</v>
      </c>
      <c r="D59" s="84"/>
      <c r="E59" s="84"/>
      <c r="F59" s="87"/>
      <c r="G59" s="86"/>
      <c r="H59" s="86"/>
      <c r="I59" s="125">
        <f t="shared" si="0"/>
        <v>0</v>
      </c>
      <c r="J59" s="133" t="str">
        <f t="shared" si="1"/>
        <v>OK</v>
      </c>
      <c r="K59" s="135"/>
    </row>
    <row r="60" spans="1:11" x14ac:dyDescent="0.25">
      <c r="A60" s="783" t="s">
        <v>81</v>
      </c>
      <c r="B60" s="784"/>
      <c r="C60" s="702">
        <f>'2. Presupuesto Detallado'!D339</f>
        <v>0</v>
      </c>
      <c r="D60" s="84"/>
      <c r="E60" s="84"/>
      <c r="F60" s="87"/>
      <c r="G60" s="86"/>
      <c r="H60" s="86"/>
      <c r="I60" s="125">
        <f t="shared" si="0"/>
        <v>0</v>
      </c>
      <c r="J60" s="133" t="str">
        <f t="shared" si="1"/>
        <v>OK</v>
      </c>
      <c r="K60" s="135"/>
    </row>
    <row r="61" spans="1:11" x14ac:dyDescent="0.25">
      <c r="A61" s="783" t="s">
        <v>82</v>
      </c>
      <c r="B61" s="784"/>
      <c r="C61" s="702">
        <f>'2. Presupuesto Detallado'!H339</f>
        <v>0</v>
      </c>
      <c r="D61" s="84"/>
      <c r="E61" s="84"/>
      <c r="F61" s="87"/>
      <c r="G61" s="86"/>
      <c r="H61" s="86"/>
      <c r="I61" s="125">
        <f t="shared" si="0"/>
        <v>0</v>
      </c>
      <c r="J61" s="133" t="str">
        <f t="shared" si="1"/>
        <v>OK</v>
      </c>
      <c r="K61" s="135"/>
    </row>
    <row r="62" spans="1:11" x14ac:dyDescent="0.25">
      <c r="A62" s="783" t="s">
        <v>83</v>
      </c>
      <c r="B62" s="784"/>
      <c r="C62" s="702">
        <f>'2. Presupuesto Detallado'!L339</f>
        <v>0</v>
      </c>
      <c r="D62" s="84"/>
      <c r="E62" s="84"/>
      <c r="F62" s="87"/>
      <c r="G62" s="86"/>
      <c r="H62" s="86"/>
      <c r="I62" s="125">
        <f t="shared" si="0"/>
        <v>0</v>
      </c>
      <c r="J62" s="133" t="str">
        <f t="shared" si="1"/>
        <v>OK</v>
      </c>
      <c r="K62" s="135"/>
    </row>
    <row r="63" spans="1:11" x14ac:dyDescent="0.25">
      <c r="A63" s="783" t="s">
        <v>84</v>
      </c>
      <c r="B63" s="784"/>
      <c r="C63" s="702">
        <f>'2. Presupuesto Detallado'!D349</f>
        <v>0</v>
      </c>
      <c r="D63" s="84"/>
      <c r="E63" s="84"/>
      <c r="F63" s="87"/>
      <c r="G63" s="86"/>
      <c r="H63" s="86"/>
      <c r="I63" s="125">
        <f>+SUM(D63:H63)</f>
        <v>0</v>
      </c>
      <c r="J63" s="133" t="str">
        <f>+IF(I63=C63,"OK","Verificar ejecución de costos directos por vigencia")</f>
        <v>OK</v>
      </c>
      <c r="K63" s="135"/>
    </row>
    <row r="64" spans="1:11" x14ac:dyDescent="0.25">
      <c r="A64" s="783" t="s">
        <v>1329</v>
      </c>
      <c r="B64" s="784"/>
      <c r="C64" s="702">
        <f>+'2. Presupuesto Detallado'!H349</f>
        <v>0</v>
      </c>
      <c r="D64" s="84"/>
      <c r="E64" s="84"/>
      <c r="F64" s="87"/>
      <c r="G64" s="86"/>
      <c r="H64" s="86"/>
      <c r="I64" s="125">
        <f>+SUM(D64:H64)</f>
        <v>0</v>
      </c>
      <c r="J64" s="133" t="str">
        <f>+IF(I64=C64,"OK","Verificar ejecución de costos directos por vigencia")</f>
        <v>OK</v>
      </c>
      <c r="K64" s="135"/>
    </row>
    <row r="65" spans="1:11" ht="13.8" thickBot="1" x14ac:dyDescent="0.3">
      <c r="A65" s="783" t="s">
        <v>85</v>
      </c>
      <c r="B65" s="784"/>
      <c r="C65" s="703">
        <f>'2. Presupuesto Detallado'!D362</f>
        <v>0</v>
      </c>
      <c r="D65" s="89"/>
      <c r="E65" s="89"/>
      <c r="F65" s="90"/>
      <c r="G65" s="91"/>
      <c r="H65" s="91"/>
      <c r="I65" s="125">
        <f t="shared" si="0"/>
        <v>0</v>
      </c>
      <c r="J65" s="133" t="str">
        <f t="shared" si="1"/>
        <v>OK</v>
      </c>
      <c r="K65" s="135"/>
    </row>
    <row r="66" spans="1:11" s="71" customFormat="1" ht="21" customHeight="1" thickBot="1" x14ac:dyDescent="0.35">
      <c r="A66" s="814" t="s">
        <v>109</v>
      </c>
      <c r="B66" s="815"/>
      <c r="C66" s="126">
        <f>ROUND((SUM(C39:C65)),0)</f>
        <v>0</v>
      </c>
      <c r="D66" s="130">
        <f>+SUM(D40:D65)</f>
        <v>0</v>
      </c>
      <c r="E66" s="130">
        <f t="shared" ref="E66:I66" si="2">+SUM(E40:E65)</f>
        <v>0</v>
      </c>
      <c r="F66" s="130">
        <f t="shared" si="2"/>
        <v>0</v>
      </c>
      <c r="G66" s="130">
        <f t="shared" si="2"/>
        <v>0</v>
      </c>
      <c r="H66" s="130">
        <f t="shared" si="2"/>
        <v>0</v>
      </c>
      <c r="I66" s="128">
        <f t="shared" si="2"/>
        <v>0</v>
      </c>
      <c r="J66" s="137"/>
      <c r="K66" s="137"/>
    </row>
    <row r="67" spans="1:11" s="71" customFormat="1" ht="18.899999999999999" customHeight="1" thickBot="1" x14ac:dyDescent="0.25">
      <c r="A67" s="818" t="s">
        <v>114</v>
      </c>
      <c r="B67" s="819"/>
      <c r="C67" s="127">
        <f>ROUND((C66*'Listas-Datos'!$E$15*F4),0)</f>
        <v>0</v>
      </c>
      <c r="D67" s="133" t="str">
        <f>IF(B14&lt;&gt;"","Ok","Por favor seleccione Modalidad o Submodalidad")</f>
        <v>Ok</v>
      </c>
      <c r="E67" s="93"/>
      <c r="F67" s="94"/>
      <c r="G67" s="95"/>
      <c r="H67" s="95"/>
      <c r="I67" s="95"/>
    </row>
    <row r="68" spans="1:11" s="71" customFormat="1" ht="18.899999999999999" customHeight="1" thickBot="1" x14ac:dyDescent="0.35">
      <c r="A68" s="814" t="s">
        <v>110</v>
      </c>
      <c r="B68" s="820"/>
      <c r="C68" s="128">
        <f>ROUND((C66*'Listas-Datos'!$E$12),0)</f>
        <v>0</v>
      </c>
      <c r="D68" s="92"/>
      <c r="F68" s="94"/>
      <c r="G68" s="95"/>
      <c r="H68" s="95"/>
      <c r="I68" s="95"/>
    </row>
    <row r="69" spans="1:11" s="71" customFormat="1" ht="18.899999999999999" customHeight="1" thickBot="1" x14ac:dyDescent="0.25">
      <c r="A69" s="814" t="s">
        <v>86</v>
      </c>
      <c r="B69" s="815"/>
      <c r="C69" s="128">
        <f>ROUND(('Listas-Datos'!$E$11*C66*H4),0)</f>
        <v>0</v>
      </c>
      <c r="D69" s="133" t="str">
        <f>IF(B14&lt;&gt;"","Ok","Por favor seleccione Modalidad o Submodalidad")</f>
        <v>Ok</v>
      </c>
      <c r="E69" s="96"/>
      <c r="F69" s="97"/>
      <c r="G69" s="95"/>
      <c r="H69" s="95"/>
      <c r="I69" s="95"/>
    </row>
    <row r="70" spans="1:11" ht="21.9" customHeight="1" thickBot="1" x14ac:dyDescent="0.3">
      <c r="A70" s="816" t="s">
        <v>91</v>
      </c>
      <c r="B70" s="817"/>
      <c r="C70" s="129">
        <f>+$C$69+$C$68+$C$66+$C$67</f>
        <v>0</v>
      </c>
      <c r="D70" s="98"/>
      <c r="E70" s="99"/>
      <c r="F70" s="99"/>
      <c r="G70" s="100"/>
      <c r="H70" s="100"/>
      <c r="I70" s="100"/>
    </row>
    <row r="71" spans="1:11" x14ac:dyDescent="0.25">
      <c r="A71" s="101"/>
      <c r="B71" s="102"/>
      <c r="C71" s="98"/>
      <c r="D71" s="98"/>
      <c r="E71" s="99"/>
      <c r="F71" s="99"/>
    </row>
    <row r="73" spans="1:11" x14ac:dyDescent="0.25">
      <c r="A73" s="105"/>
    </row>
  </sheetData>
  <sheetProtection insertHyperlinks="0" selectLockedCells="1"/>
  <protectedRanges>
    <protectedRange algorithmName="SHA-512" hashValue="Dl5gaTHxdxlu7ly1ey0NQMrKpIfRspUCwi30002Q1DPJf9JDSQrrGEr3r4kKaw/Gcmjtu5SGPT2CQB8tx0/k4Q==" saltValue="NyuUpTOAEN/f3Q8q1NG0Pg==" spinCount="100000" sqref="B6:G6 B7:D7 I6 H7:I7 C8:I8 B10:G11 H10:I12 B12 E12 D40:H65 D34:H35 B14:I14 F15:I19 A24:I26 C28:C29 B32:I32" name="Rango1"/>
  </protectedRanges>
  <mergeCells count="90">
    <mergeCell ref="J28:J29"/>
    <mergeCell ref="A57:B57"/>
    <mergeCell ref="A3:I3"/>
    <mergeCell ref="A52:B52"/>
    <mergeCell ref="A53:B53"/>
    <mergeCell ref="A54:B54"/>
    <mergeCell ref="A55:B55"/>
    <mergeCell ref="A56:B56"/>
    <mergeCell ref="A51:B51"/>
    <mergeCell ref="A40:B40"/>
    <mergeCell ref="A41:B41"/>
    <mergeCell ref="A42:B42"/>
    <mergeCell ref="A43:B43"/>
    <mergeCell ref="A44:B44"/>
    <mergeCell ref="A45:B45"/>
    <mergeCell ref="A50:B50"/>
    <mergeCell ref="A69:B69"/>
    <mergeCell ref="A70:B70"/>
    <mergeCell ref="A58:B58"/>
    <mergeCell ref="A59:B59"/>
    <mergeCell ref="A60:B60"/>
    <mergeCell ref="A61:B61"/>
    <mergeCell ref="A62:B62"/>
    <mergeCell ref="A63:B63"/>
    <mergeCell ref="A65:B65"/>
    <mergeCell ref="A66:B66"/>
    <mergeCell ref="A67:B67"/>
    <mergeCell ref="A68:B68"/>
    <mergeCell ref="A64:B64"/>
    <mergeCell ref="A47:B47"/>
    <mergeCell ref="A48:B48"/>
    <mergeCell ref="A49:B49"/>
    <mergeCell ref="A26:B26"/>
    <mergeCell ref="A39:I39"/>
    <mergeCell ref="A30:I30"/>
    <mergeCell ref="A31:I31"/>
    <mergeCell ref="B32:I32"/>
    <mergeCell ref="A36:I36"/>
    <mergeCell ref="A37:B38"/>
    <mergeCell ref="C37:C38"/>
    <mergeCell ref="I37:I38"/>
    <mergeCell ref="D37:H37"/>
    <mergeCell ref="A33:C34"/>
    <mergeCell ref="C26:D26"/>
    <mergeCell ref="A28:A29"/>
    <mergeCell ref="F28:F29"/>
    <mergeCell ref="G28:H28"/>
    <mergeCell ref="G29:H29"/>
    <mergeCell ref="A46:B46"/>
    <mergeCell ref="A25:B25"/>
    <mergeCell ref="C25:D25"/>
    <mergeCell ref="H25:I25"/>
    <mergeCell ref="H26:I26"/>
    <mergeCell ref="A27:I27"/>
    <mergeCell ref="A17:I17"/>
    <mergeCell ref="A18:I19"/>
    <mergeCell ref="B16:I16"/>
    <mergeCell ref="A24:B24"/>
    <mergeCell ref="C24:D24"/>
    <mergeCell ref="H24:I24"/>
    <mergeCell ref="A20:I21"/>
    <mergeCell ref="A22:B23"/>
    <mergeCell ref="C22:D23"/>
    <mergeCell ref="E22:F22"/>
    <mergeCell ref="G22:G23"/>
    <mergeCell ref="H22:I23"/>
    <mergeCell ref="B1:G2"/>
    <mergeCell ref="A5:I5"/>
    <mergeCell ref="B6:G6"/>
    <mergeCell ref="B7:D7"/>
    <mergeCell ref="H7:I7"/>
    <mergeCell ref="H4:I4"/>
    <mergeCell ref="F4:G4"/>
    <mergeCell ref="D4:E4"/>
    <mergeCell ref="B14:I14"/>
    <mergeCell ref="B15:E15"/>
    <mergeCell ref="A8:B8"/>
    <mergeCell ref="C8:I8"/>
    <mergeCell ref="A13:I13"/>
    <mergeCell ref="C12:D12"/>
    <mergeCell ref="F12:G12"/>
    <mergeCell ref="H12:I12"/>
    <mergeCell ref="A9:A11"/>
    <mergeCell ref="B9:C9"/>
    <mergeCell ref="E9:F9"/>
    <mergeCell ref="B10:C10"/>
    <mergeCell ref="E10:F10"/>
    <mergeCell ref="B11:C11"/>
    <mergeCell ref="E11:F11"/>
    <mergeCell ref="F15:I15"/>
  </mergeCells>
  <conditionalFormatting sqref="I28:I29">
    <cfRule type="cellIs" dxfId="26" priority="17" operator="equal">
      <formula>"OK"</formula>
    </cfRule>
  </conditionalFormatting>
  <conditionalFormatting sqref="G28:H29">
    <cfRule type="cellIs" dxfId="25" priority="14" operator="equal">
      <formula>"Se han excedido los costos directos en:"</formula>
    </cfRule>
    <cfRule type="cellIs" dxfId="24" priority="15" operator="equal">
      <formula>"Falta distribuir:"</formula>
    </cfRule>
    <cfRule type="cellIs" dxfId="23" priority="16" operator="equal">
      <formula>"Se han distribuido todos los recursos"</formula>
    </cfRule>
  </conditionalFormatting>
  <conditionalFormatting sqref="J40:J65">
    <cfRule type="cellIs" dxfId="22" priority="12" operator="equal">
      <formula>"OK"</formula>
    </cfRule>
    <cfRule type="cellIs" dxfId="21" priority="13" operator="equal">
      <formula>"Verificar ejecución de costos directos por vigencia"</formula>
    </cfRule>
  </conditionalFormatting>
  <conditionalFormatting sqref="D67">
    <cfRule type="cellIs" dxfId="20" priority="7" operator="equal">
      <formula>"OK"</formula>
    </cfRule>
    <cfRule type="cellIs" dxfId="19" priority="8" operator="equal">
      <formula>"Por favor seleccione Modalidad o Submodalidad"</formula>
    </cfRule>
  </conditionalFormatting>
  <conditionalFormatting sqref="D69">
    <cfRule type="cellIs" dxfId="18" priority="5" operator="equal">
      <formula>"OK"</formula>
    </cfRule>
    <cfRule type="cellIs" dxfId="17" priority="6" operator="equal">
      <formula>"Por favor seleccione Modalidad o Submodalidad"</formula>
    </cfRule>
  </conditionalFormatting>
  <conditionalFormatting sqref="F28:F29">
    <cfRule type="cellIs" dxfId="16" priority="3" operator="equal">
      <formula>"VERIFICACIÓN: "</formula>
    </cfRule>
    <cfRule type="cellIs" dxfId="15" priority="4" operator="notEqual">
      <formula>"VERIFICACIÓN: "</formula>
    </cfRule>
  </conditionalFormatting>
  <dataValidations count="4">
    <dataValidation type="list" allowBlank="1" showInputMessage="1" showErrorMessage="1" sqref="C8" xr:uid="{00000000-0002-0000-0000-000000000000}">
      <formula1>UAB</formula1>
    </dataValidation>
    <dataValidation type="list" allowBlank="1" showInputMessage="1" showErrorMessage="1" sqref="E12" xr:uid="{00000000-0002-0000-0000-000001000000}">
      <formula1>IMPACTO</formula1>
    </dataValidation>
    <dataValidation type="list" allowBlank="1" showInputMessage="1" showErrorMessage="1" sqref="B14:I14" xr:uid="{00000000-0002-0000-0000-000002000000}">
      <formula1>MODALIDADES</formula1>
    </dataValidation>
    <dataValidation type="textLength" errorStyle="warning" operator="greaterThan" allowBlank="1" showInputMessage="1" showErrorMessage="1" sqref="H67" xr:uid="{00000000-0002-0000-0000-000003000000}">
      <formula1>0</formula1>
    </dataValidation>
  </dataValidations>
  <hyperlinks>
    <hyperlink ref="B15" r:id="rId1" xr:uid="{00000000-0004-0000-0000-000000000000}"/>
    <hyperlink ref="A40:B40" location="'2. Presupuesto Detallado'!A2" display="Personal académico - Servicios Académicos Remunerados" xr:uid="{00000000-0004-0000-0000-000001000000}"/>
    <hyperlink ref="A41:B41" location="'2. Presupuesto Detallado'!A41" display="Remuneración por servicios técnicos" xr:uid="{00000000-0004-0000-0000-000002000000}"/>
    <hyperlink ref="A42:B42" location="'2. Presupuesto Detallado'!A74" display="Estímulo Estudiantes" xr:uid="{00000000-0004-0000-0000-000003000000}"/>
    <hyperlink ref="A43:B43" location="'2. Presupuesto Detallado'!A103" display="Compra de equipo" xr:uid="{00000000-0004-0000-0000-000004000000}"/>
    <hyperlink ref="A44:B44" location="'2. Presupuesto Detallado'!A129" display="Materiales y suministros" xr:uid="{00000000-0004-0000-0000-000005000000}"/>
    <hyperlink ref="A45:B45" location="'2. Presupuesto Detallado'!A144" display="Compra de material bibliográfico" xr:uid="{00000000-0004-0000-0000-000006000000}"/>
    <hyperlink ref="A46:B46" location="'2. Presupuesto Detallado'!A158" display="Mantenimiento" xr:uid="{00000000-0004-0000-0000-000007000000}"/>
    <hyperlink ref="A47:B47" location="'2. Presupuesto Detallado'!A173" display="Servicios públicos" xr:uid="{00000000-0004-0000-0000-000008000000}"/>
    <hyperlink ref="A48:B48" location="'2. Presupuesto Detallado'!A186" display="Arrendamiento" xr:uid="{00000000-0004-0000-0000-000009000000}"/>
    <hyperlink ref="A49:B49" location="'2. Presupuesto Detallado'!A200" display="Capacitación" xr:uid="{00000000-0004-0000-0000-00000A000000}"/>
    <hyperlink ref="A50:B50" location="'2. Presupuesto Detallado'!A214" display="Viáticos y gastos de viaje" xr:uid="{00000000-0004-0000-0000-00000B000000}"/>
    <hyperlink ref="A51:B51" location="'2. Presupuesto Detallado'!A228" display="Impresos y publicaciones" xr:uid="{00000000-0004-0000-0000-00000C000000}"/>
    <hyperlink ref="A52:B52" location="'2. Presupuesto Detallado'!A242" display="Comunicaciones y transporte" xr:uid="{00000000-0004-0000-0000-00000D000000}"/>
    <hyperlink ref="A53:B53" location="'2. Presupuesto Detallado'!A257" display="Seguros" xr:uid="{00000000-0004-0000-0000-00000E000000}"/>
    <hyperlink ref="A54:B54" location="'2. Presupuesto Detallado'!A274" display="Impuestos, contribuciones y multas" xr:uid="{00000000-0004-0000-0000-00000F000000}"/>
    <hyperlink ref="A55:B55" location="'2. Presupuesto Detallado'!A290" display="Apoyo logístico " xr:uid="{00000000-0004-0000-0000-000010000000}"/>
    <hyperlink ref="A56:B56" location="'2. Presupuesto Detallado'!A304" display="Apoyo Económico Estudiantil" xr:uid="{00000000-0004-0000-0000-000011000000}"/>
    <hyperlink ref="A57:B57" location="'2. Presupuesto Detallado'!A330" display="Operaciones Internas - adquisición de bienes" xr:uid="{00000000-0004-0000-0000-000012000000}"/>
    <hyperlink ref="A58:B58" location="'2. Presupuesto Detallado'!E330" display="Operaciones Internas - adquisición de servicios de Extensión" xr:uid="{00000000-0004-0000-0000-000013000000}"/>
    <hyperlink ref="A59:B59" location="'2. Presupuesto Detallado'!I330" display="Operaciones Internas - Impresos y Publicaciones" xr:uid="{00000000-0004-0000-0000-000014000000}"/>
    <hyperlink ref="A60:B60" location="'2. Presupuesto Detallado'!A340" display="Operaciones Internas - Adquisición Arrendamientos" xr:uid="{00000000-0004-0000-0000-000015000000}"/>
    <hyperlink ref="A61:B61" location="'2. Presupuesto Detallado'!E340" display="Operaciones Internas - Adquisición Servicios de Comunicación" xr:uid="{00000000-0004-0000-0000-000016000000}"/>
    <hyperlink ref="A62:B62" location="'2. Presupuesto Detallado'!I340" display="Operaciones Int. - Adquisición por otras ventas de Servicios" xr:uid="{00000000-0004-0000-0000-000017000000}"/>
    <hyperlink ref="A63:B63" location="'2. Presupuesto Detallado'!A350" display="Operaciones Int - Aportes sin contraprestación" xr:uid="{00000000-0004-0000-0000-000018000000}"/>
    <hyperlink ref="A65:B65" location="'2. Presupuesto Detallado'!A363" display="Otros Gastos Generales por Adquisición de Servicios" xr:uid="{00000000-0004-0000-0000-000019000000}"/>
    <hyperlink ref="A64:B64" location="'2. Presupuesto Detallado'!H352" display="Transferencia a Entidades Externas" xr:uid="{00000000-0004-0000-0000-00001A000000}"/>
  </hyperlinks>
  <pageMargins left="0.7" right="0.7" top="0.75" bottom="0.75" header="0.3" footer="0.3"/>
  <pageSetup scale="47" orientation="portrait" r:id="rId2"/>
  <ignoredErrors>
    <ignoredError sqref="F28 C40:C65" unlockedFormula="1"/>
  </ignoredError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'Listas-Datos'!$A$32:$A$46</xm:f>
          </x14:formula1>
          <xm:sqref>H7:I7</xm:sqref>
        </x14:dataValidation>
        <x14:dataValidation type="list" allowBlank="1" showInputMessage="1" showErrorMessage="1" xr:uid="{00000000-0002-0000-0000-000005000000}">
          <x14:formula1>
            <xm:f>'Listas-Datos'!$A$50:$A$56</xm:f>
          </x14:formula1>
          <xm:sqref>B16:I16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39997558519241921"/>
    <pageSetUpPr fitToPage="1"/>
  </sheetPr>
  <dimension ref="A1:Z362"/>
  <sheetViews>
    <sheetView showGridLines="0" topLeftCell="A55" zoomScale="90" zoomScaleNormal="90" workbookViewId="0">
      <selection activeCell="J75" sqref="J75"/>
    </sheetView>
  </sheetViews>
  <sheetFormatPr baseColWidth="10" defaultColWidth="11.44140625" defaultRowHeight="13.2" outlineLevelRow="2" x14ac:dyDescent="0.25"/>
  <cols>
    <col min="1" max="1" width="6.109375" style="13" customWidth="1"/>
    <col min="2" max="2" width="23" style="13" customWidth="1"/>
    <col min="3" max="3" width="12.88671875" style="13" customWidth="1"/>
    <col min="4" max="4" width="12.44140625" style="13" customWidth="1"/>
    <col min="5" max="5" width="14.88671875" style="13" customWidth="1"/>
    <col min="6" max="6" width="16.109375" style="13" customWidth="1"/>
    <col min="7" max="7" width="15.88671875" style="13" customWidth="1"/>
    <col min="8" max="8" width="16.44140625" style="13" customWidth="1"/>
    <col min="9" max="9" width="14.44140625" style="13" customWidth="1"/>
    <col min="10" max="10" width="12.5546875" style="13" bestFit="1" customWidth="1"/>
    <col min="11" max="11" width="20.88671875" style="13" customWidth="1"/>
    <col min="12" max="12" width="26.44140625" style="13" customWidth="1"/>
    <col min="13" max="13" width="16.44140625" style="13" customWidth="1"/>
    <col min="14" max="14" width="15.33203125" style="13" customWidth="1"/>
    <col min="15" max="15" width="14" style="13" customWidth="1"/>
    <col min="16" max="18" width="16.109375" style="13" customWidth="1"/>
    <col min="19" max="16384" width="11.44140625" style="13"/>
  </cols>
  <sheetData>
    <row r="1" spans="1:26" ht="16.5" customHeight="1" thickBot="1" x14ac:dyDescent="0.3">
      <c r="B1" s="889"/>
      <c r="C1" s="890"/>
      <c r="D1" s="890"/>
      <c r="E1" s="891"/>
      <c r="F1" s="891"/>
      <c r="G1" s="892"/>
      <c r="H1" s="892"/>
      <c r="I1" s="892"/>
      <c r="L1" s="890"/>
      <c r="M1" s="890"/>
      <c r="N1" s="890"/>
      <c r="O1" s="893"/>
      <c r="P1" s="893"/>
      <c r="Q1" s="894"/>
      <c r="R1" s="894"/>
      <c r="S1" s="894"/>
    </row>
    <row r="2" spans="1:26" ht="13.8" thickBot="1" x14ac:dyDescent="0.3">
      <c r="B2" s="840" t="s">
        <v>139</v>
      </c>
      <c r="C2" s="850"/>
      <c r="D2" s="850"/>
      <c r="E2" s="850"/>
      <c r="F2" s="850"/>
      <c r="G2" s="850"/>
      <c r="H2" s="850"/>
      <c r="I2" s="878"/>
      <c r="L2" s="840" t="s">
        <v>1338</v>
      </c>
      <c r="M2" s="850"/>
      <c r="N2" s="850"/>
      <c r="O2" s="850"/>
      <c r="P2" s="850"/>
      <c r="Q2" s="850"/>
      <c r="R2" s="850"/>
      <c r="S2" s="878"/>
    </row>
    <row r="3" spans="1:26" ht="14.25" customHeight="1" outlineLevel="1" x14ac:dyDescent="0.25">
      <c r="A3" s="355"/>
      <c r="B3" s="879" t="s">
        <v>140</v>
      </c>
      <c r="C3" s="879" t="s">
        <v>141</v>
      </c>
      <c r="D3" s="879" t="s">
        <v>142</v>
      </c>
      <c r="E3" s="884" t="s">
        <v>143</v>
      </c>
      <c r="F3" s="879" t="s">
        <v>144</v>
      </c>
      <c r="G3" s="879" t="s">
        <v>145</v>
      </c>
      <c r="H3" s="879" t="s">
        <v>146</v>
      </c>
      <c r="I3" s="879" t="s">
        <v>147</v>
      </c>
      <c r="L3" s="879" t="s">
        <v>140</v>
      </c>
      <c r="M3" s="879" t="s">
        <v>141</v>
      </c>
      <c r="N3" s="879" t="s">
        <v>142</v>
      </c>
      <c r="O3" s="884" t="s">
        <v>143</v>
      </c>
      <c r="P3" s="879" t="s">
        <v>144</v>
      </c>
      <c r="Q3" s="879" t="s">
        <v>145</v>
      </c>
      <c r="R3" s="879" t="s">
        <v>146</v>
      </c>
      <c r="S3" s="879" t="s">
        <v>147</v>
      </c>
      <c r="Z3" s="193"/>
    </row>
    <row r="4" spans="1:26" ht="13.5" customHeight="1" outlineLevel="1" thickBot="1" x14ac:dyDescent="0.3">
      <c r="B4" s="880"/>
      <c r="C4" s="880"/>
      <c r="D4" s="880"/>
      <c r="E4" s="885"/>
      <c r="F4" s="880"/>
      <c r="G4" s="880"/>
      <c r="H4" s="880"/>
      <c r="I4" s="880"/>
      <c r="L4" s="880"/>
      <c r="M4" s="880"/>
      <c r="N4" s="880"/>
      <c r="O4" s="885"/>
      <c r="P4" s="880"/>
      <c r="Q4" s="880"/>
      <c r="R4" s="880"/>
      <c r="S4" s="880"/>
    </row>
    <row r="5" spans="1:26" ht="13.8" outlineLevel="1" thickBot="1" x14ac:dyDescent="0.3">
      <c r="B5" s="886" t="s">
        <v>148</v>
      </c>
      <c r="C5" s="887"/>
      <c r="D5" s="887"/>
      <c r="E5" s="887"/>
      <c r="F5" s="887"/>
      <c r="G5" s="887"/>
      <c r="H5" s="887"/>
      <c r="I5" s="888"/>
      <c r="L5" s="886" t="s">
        <v>148</v>
      </c>
      <c r="M5" s="887"/>
      <c r="N5" s="887"/>
      <c r="O5" s="887"/>
      <c r="P5" s="887"/>
      <c r="Q5" s="887"/>
      <c r="R5" s="887"/>
      <c r="S5" s="888"/>
    </row>
    <row r="6" spans="1:26" ht="13.8" outlineLevel="1" thickBot="1" x14ac:dyDescent="0.3">
      <c r="B6" s="19"/>
      <c r="C6" s="20"/>
      <c r="D6" s="21"/>
      <c r="E6" s="22"/>
      <c r="F6" s="23"/>
      <c r="G6" s="24"/>
      <c r="H6" s="25"/>
      <c r="I6" s="194">
        <f t="shared" ref="I6:I12" si="0">G6*H6</f>
        <v>0</v>
      </c>
      <c r="L6" s="19"/>
      <c r="M6" s="20"/>
      <c r="N6" s="21"/>
      <c r="O6" s="22"/>
      <c r="P6" s="23"/>
      <c r="Q6" s="24"/>
      <c r="R6" s="25"/>
      <c r="S6" s="194">
        <f t="shared" ref="S6:S12" si="1">Q6*R6</f>
        <v>0</v>
      </c>
    </row>
    <row r="7" spans="1:26" ht="13.8" outlineLevel="1" thickBot="1" x14ac:dyDescent="0.3">
      <c r="B7" s="19"/>
      <c r="C7" s="26"/>
      <c r="D7" s="21"/>
      <c r="E7" s="27"/>
      <c r="F7" s="23"/>
      <c r="G7" s="24"/>
      <c r="H7" s="25"/>
      <c r="I7" s="194">
        <f t="shared" si="0"/>
        <v>0</v>
      </c>
      <c r="L7" s="19"/>
      <c r="M7" s="26"/>
      <c r="N7" s="21"/>
      <c r="O7" s="27"/>
      <c r="P7" s="23"/>
      <c r="Q7" s="24"/>
      <c r="R7" s="25"/>
      <c r="S7" s="194">
        <f t="shared" si="1"/>
        <v>0</v>
      </c>
    </row>
    <row r="8" spans="1:26" ht="13.8" outlineLevel="1" thickBot="1" x14ac:dyDescent="0.3">
      <c r="B8" s="19"/>
      <c r="C8" s="26"/>
      <c r="D8" s="28"/>
      <c r="E8" s="27"/>
      <c r="F8" s="23"/>
      <c r="G8" s="24"/>
      <c r="H8" s="25"/>
      <c r="I8" s="194">
        <f t="shared" si="0"/>
        <v>0</v>
      </c>
      <c r="L8" s="19"/>
      <c r="M8" s="26"/>
      <c r="N8" s="28"/>
      <c r="O8" s="27"/>
      <c r="P8" s="23"/>
      <c r="Q8" s="24"/>
      <c r="R8" s="25"/>
      <c r="S8" s="194">
        <f t="shared" si="1"/>
        <v>0</v>
      </c>
    </row>
    <row r="9" spans="1:26" ht="13.8" outlineLevel="1" thickBot="1" x14ac:dyDescent="0.3">
      <c r="B9" s="19"/>
      <c r="C9" s="26"/>
      <c r="D9" s="28"/>
      <c r="E9" s="27"/>
      <c r="F9" s="23"/>
      <c r="G9" s="24"/>
      <c r="H9" s="25"/>
      <c r="I9" s="194">
        <f t="shared" si="0"/>
        <v>0</v>
      </c>
      <c r="L9" s="19"/>
      <c r="M9" s="26"/>
      <c r="N9" s="28"/>
      <c r="O9" s="27"/>
      <c r="P9" s="23"/>
      <c r="Q9" s="24"/>
      <c r="R9" s="25"/>
      <c r="S9" s="194">
        <f t="shared" si="1"/>
        <v>0</v>
      </c>
    </row>
    <row r="10" spans="1:26" ht="13.8" outlineLevel="1" thickBot="1" x14ac:dyDescent="0.3">
      <c r="B10" s="19"/>
      <c r="C10" s="26"/>
      <c r="D10" s="28"/>
      <c r="E10" s="27"/>
      <c r="F10" s="23"/>
      <c r="G10" s="24"/>
      <c r="H10" s="25"/>
      <c r="I10" s="194">
        <f t="shared" si="0"/>
        <v>0</v>
      </c>
      <c r="L10" s="19"/>
      <c r="M10" s="26"/>
      <c r="N10" s="28"/>
      <c r="O10" s="27"/>
      <c r="P10" s="23"/>
      <c r="Q10" s="24"/>
      <c r="R10" s="25"/>
      <c r="S10" s="194">
        <f t="shared" si="1"/>
        <v>0</v>
      </c>
    </row>
    <row r="11" spans="1:26" ht="13.8" outlineLevel="1" thickBot="1" x14ac:dyDescent="0.3">
      <c r="B11" s="19"/>
      <c r="C11" s="26"/>
      <c r="D11" s="28"/>
      <c r="E11" s="27"/>
      <c r="F11" s="23"/>
      <c r="G11" s="24"/>
      <c r="H11" s="25"/>
      <c r="I11" s="194">
        <f t="shared" si="0"/>
        <v>0</v>
      </c>
      <c r="L11" s="19"/>
      <c r="M11" s="26"/>
      <c r="N11" s="28"/>
      <c r="O11" s="27"/>
      <c r="P11" s="23"/>
      <c r="Q11" s="24"/>
      <c r="R11" s="25"/>
      <c r="S11" s="194">
        <f t="shared" si="1"/>
        <v>0</v>
      </c>
    </row>
    <row r="12" spans="1:26" ht="13.8" outlineLevel="1" thickBot="1" x14ac:dyDescent="0.3">
      <c r="B12" s="19"/>
      <c r="C12" s="26"/>
      <c r="D12" s="28"/>
      <c r="E12" s="27"/>
      <c r="F12" s="23"/>
      <c r="G12" s="24"/>
      <c r="H12" s="25"/>
      <c r="I12" s="195">
        <f t="shared" si="0"/>
        <v>0</v>
      </c>
      <c r="L12" s="19"/>
      <c r="M12" s="26"/>
      <c r="N12" s="28"/>
      <c r="O12" s="27"/>
      <c r="P12" s="23"/>
      <c r="Q12" s="24"/>
      <c r="R12" s="25"/>
      <c r="S12" s="195">
        <f t="shared" si="1"/>
        <v>0</v>
      </c>
    </row>
    <row r="13" spans="1:26" ht="13.8" outlineLevel="1" thickBot="1" x14ac:dyDescent="0.3">
      <c r="B13" s="873" t="s">
        <v>149</v>
      </c>
      <c r="C13" s="874"/>
      <c r="D13" s="874"/>
      <c r="E13" s="874"/>
      <c r="F13" s="874"/>
      <c r="G13" s="874"/>
      <c r="H13" s="875"/>
      <c r="I13" s="410">
        <f>SUM(I6:I12)</f>
        <v>0</v>
      </c>
      <c r="L13" s="873" t="s">
        <v>149</v>
      </c>
      <c r="M13" s="874"/>
      <c r="N13" s="874"/>
      <c r="O13" s="874"/>
      <c r="P13" s="874"/>
      <c r="Q13" s="874"/>
      <c r="R13" s="875"/>
      <c r="S13" s="410">
        <f>SUM(S6:S12)</f>
        <v>0</v>
      </c>
    </row>
    <row r="14" spans="1:26" ht="13.8" outlineLevel="1" thickBot="1" x14ac:dyDescent="0.3">
      <c r="B14" s="886" t="s">
        <v>150</v>
      </c>
      <c r="C14" s="887"/>
      <c r="D14" s="887"/>
      <c r="E14" s="887"/>
      <c r="F14" s="887"/>
      <c r="G14" s="887"/>
      <c r="H14" s="887"/>
      <c r="I14" s="888"/>
      <c r="L14" s="886" t="s">
        <v>150</v>
      </c>
      <c r="M14" s="887"/>
      <c r="N14" s="887"/>
      <c r="O14" s="887"/>
      <c r="P14" s="887"/>
      <c r="Q14" s="887"/>
      <c r="R14" s="887"/>
      <c r="S14" s="888"/>
    </row>
    <row r="15" spans="1:26" outlineLevel="1" x14ac:dyDescent="0.25">
      <c r="B15" s="879" t="s">
        <v>140</v>
      </c>
      <c r="C15" s="879" t="s">
        <v>141</v>
      </c>
      <c r="D15" s="879" t="s">
        <v>142</v>
      </c>
      <c r="E15" s="884" t="s">
        <v>143</v>
      </c>
      <c r="F15" s="879" t="s">
        <v>144</v>
      </c>
      <c r="G15" s="879" t="s">
        <v>145</v>
      </c>
      <c r="H15" s="879" t="s">
        <v>146</v>
      </c>
      <c r="I15" s="879" t="s">
        <v>147</v>
      </c>
      <c r="L15" s="879" t="s">
        <v>140</v>
      </c>
      <c r="M15" s="879" t="s">
        <v>141</v>
      </c>
      <c r="N15" s="879" t="s">
        <v>142</v>
      </c>
      <c r="O15" s="884" t="s">
        <v>143</v>
      </c>
      <c r="P15" s="879" t="s">
        <v>144</v>
      </c>
      <c r="Q15" s="879" t="s">
        <v>145</v>
      </c>
      <c r="R15" s="879" t="s">
        <v>146</v>
      </c>
      <c r="S15" s="879" t="s">
        <v>147</v>
      </c>
    </row>
    <row r="16" spans="1:26" ht="13.5" customHeight="1" outlineLevel="1" thickBot="1" x14ac:dyDescent="0.3">
      <c r="B16" s="880"/>
      <c r="C16" s="880"/>
      <c r="D16" s="880"/>
      <c r="E16" s="885"/>
      <c r="F16" s="880"/>
      <c r="G16" s="880"/>
      <c r="H16" s="880"/>
      <c r="I16" s="880"/>
      <c r="L16" s="880"/>
      <c r="M16" s="880"/>
      <c r="N16" s="880"/>
      <c r="O16" s="885"/>
      <c r="P16" s="880"/>
      <c r="Q16" s="880"/>
      <c r="R16" s="880"/>
      <c r="S16" s="880"/>
    </row>
    <row r="17" spans="2:24" ht="13.5" customHeight="1" outlineLevel="1" thickBot="1" x14ac:dyDescent="0.3">
      <c r="B17" s="29"/>
      <c r="C17" s="26"/>
      <c r="D17" s="28"/>
      <c r="E17" s="30"/>
      <c r="F17" s="23"/>
      <c r="G17" s="24">
        <v>1</v>
      </c>
      <c r="H17" s="25"/>
      <c r="I17" s="195">
        <f>G17*H17</f>
        <v>0</v>
      </c>
      <c r="L17" s="29"/>
      <c r="M17" s="26"/>
      <c r="N17" s="28"/>
      <c r="O17" s="30"/>
      <c r="P17" s="23"/>
      <c r="Q17" s="24"/>
      <c r="R17" s="25"/>
      <c r="S17" s="195">
        <f>Q17*R17</f>
        <v>0</v>
      </c>
    </row>
    <row r="18" spans="2:24" ht="13.5" customHeight="1" outlineLevel="1" thickBot="1" x14ac:dyDescent="0.3">
      <c r="B18" s="29"/>
      <c r="C18" s="26"/>
      <c r="D18" s="28"/>
      <c r="E18" s="30"/>
      <c r="F18" s="23"/>
      <c r="G18" s="24"/>
      <c r="H18" s="25"/>
      <c r="I18" s="195">
        <f t="shared" ref="I18:I30" si="2">G18*H18</f>
        <v>0</v>
      </c>
      <c r="L18" s="29"/>
      <c r="M18" s="26"/>
      <c r="N18" s="28"/>
      <c r="O18" s="30"/>
      <c r="P18" s="23"/>
      <c r="Q18" s="24"/>
      <c r="R18" s="25"/>
      <c r="S18" s="195">
        <f t="shared" ref="S18:S24" si="3">Q18*R18</f>
        <v>0</v>
      </c>
    </row>
    <row r="19" spans="2:24" ht="13.5" customHeight="1" outlineLevel="1" thickBot="1" x14ac:dyDescent="0.3">
      <c r="B19" s="29"/>
      <c r="C19" s="26"/>
      <c r="D19" s="28"/>
      <c r="E19" s="30"/>
      <c r="F19" s="23"/>
      <c r="G19" s="24"/>
      <c r="H19" s="25"/>
      <c r="I19" s="195">
        <f t="shared" si="2"/>
        <v>0</v>
      </c>
      <c r="L19" s="29"/>
      <c r="M19" s="26"/>
      <c r="N19" s="28"/>
      <c r="O19" s="30"/>
      <c r="P19" s="23"/>
      <c r="Q19" s="24"/>
      <c r="R19" s="25"/>
      <c r="S19" s="195">
        <f t="shared" si="3"/>
        <v>0</v>
      </c>
    </row>
    <row r="20" spans="2:24" ht="13.5" customHeight="1" outlineLevel="1" thickBot="1" x14ac:dyDescent="0.3">
      <c r="B20" s="29"/>
      <c r="C20" s="26"/>
      <c r="D20" s="28"/>
      <c r="E20" s="30"/>
      <c r="F20" s="23"/>
      <c r="G20" s="24"/>
      <c r="H20" s="25"/>
      <c r="I20" s="195">
        <f t="shared" si="2"/>
        <v>0</v>
      </c>
      <c r="L20" s="29"/>
      <c r="M20" s="26"/>
      <c r="N20" s="28"/>
      <c r="O20" s="30"/>
      <c r="P20" s="23"/>
      <c r="Q20" s="24"/>
      <c r="R20" s="25"/>
      <c r="S20" s="195">
        <f t="shared" si="3"/>
        <v>0</v>
      </c>
    </row>
    <row r="21" spans="2:24" ht="13.5" customHeight="1" outlineLevel="1" thickBot="1" x14ac:dyDescent="0.3">
      <c r="B21" s="29"/>
      <c r="C21" s="26"/>
      <c r="D21" s="28"/>
      <c r="E21" s="30"/>
      <c r="F21" s="23"/>
      <c r="G21" s="24"/>
      <c r="H21" s="25"/>
      <c r="I21" s="195">
        <f t="shared" si="2"/>
        <v>0</v>
      </c>
      <c r="L21" s="29"/>
      <c r="M21" s="26"/>
      <c r="N21" s="28"/>
      <c r="O21" s="30"/>
      <c r="P21" s="23"/>
      <c r="Q21" s="24"/>
      <c r="R21" s="25"/>
      <c r="S21" s="195">
        <f t="shared" si="3"/>
        <v>0</v>
      </c>
    </row>
    <row r="22" spans="2:24" ht="13.5" customHeight="1" outlineLevel="1" thickBot="1" x14ac:dyDescent="0.3">
      <c r="B22" s="29"/>
      <c r="C22" s="26"/>
      <c r="D22" s="28"/>
      <c r="E22" s="30"/>
      <c r="F22" s="23"/>
      <c r="G22" s="24"/>
      <c r="H22" s="25"/>
      <c r="I22" s="195">
        <f t="shared" si="2"/>
        <v>0</v>
      </c>
      <c r="L22" s="29"/>
      <c r="M22" s="26"/>
      <c r="N22" s="28"/>
      <c r="O22" s="30"/>
      <c r="P22" s="23"/>
      <c r="Q22" s="24"/>
      <c r="R22" s="25"/>
      <c r="S22" s="195">
        <f t="shared" si="3"/>
        <v>0</v>
      </c>
    </row>
    <row r="23" spans="2:24" ht="13.5" customHeight="1" outlineLevel="1" thickBot="1" x14ac:dyDescent="0.3">
      <c r="B23" s="29"/>
      <c r="C23" s="26"/>
      <c r="D23" s="28"/>
      <c r="E23" s="30"/>
      <c r="F23" s="23"/>
      <c r="G23" s="24"/>
      <c r="H23" s="25"/>
      <c r="I23" s="195">
        <f t="shared" si="2"/>
        <v>0</v>
      </c>
      <c r="L23" s="29"/>
      <c r="M23" s="26"/>
      <c r="N23" s="28"/>
      <c r="O23" s="30"/>
      <c r="P23" s="23"/>
      <c r="Q23" s="24"/>
      <c r="R23" s="25"/>
      <c r="S23" s="195">
        <f t="shared" si="3"/>
        <v>0</v>
      </c>
      <c r="T23" s="193"/>
      <c r="U23" s="193"/>
      <c r="V23" s="193"/>
      <c r="W23" s="193"/>
      <c r="X23" s="193"/>
    </row>
    <row r="24" spans="2:24" ht="13.5" customHeight="1" outlineLevel="1" thickBot="1" x14ac:dyDescent="0.3">
      <c r="B24" s="29"/>
      <c r="C24" s="26"/>
      <c r="D24" s="28"/>
      <c r="E24" s="30"/>
      <c r="F24" s="23"/>
      <c r="G24" s="24"/>
      <c r="H24" s="25"/>
      <c r="I24" s="195">
        <f t="shared" si="2"/>
        <v>0</v>
      </c>
      <c r="L24" s="29"/>
      <c r="M24" s="26"/>
      <c r="N24" s="28"/>
      <c r="O24" s="30"/>
      <c r="P24" s="23"/>
      <c r="Q24" s="24"/>
      <c r="R24" s="25"/>
      <c r="S24" s="195">
        <f t="shared" si="3"/>
        <v>0</v>
      </c>
      <c r="T24" s="193"/>
      <c r="U24" s="193"/>
      <c r="V24" s="193"/>
      <c r="W24" s="193"/>
      <c r="X24" s="193"/>
    </row>
    <row r="25" spans="2:24" ht="13.5" customHeight="1" outlineLevel="1" thickBot="1" x14ac:dyDescent="0.3">
      <c r="B25" s="29"/>
      <c r="C25" s="26"/>
      <c r="D25" s="28"/>
      <c r="E25" s="30"/>
      <c r="F25" s="23"/>
      <c r="G25" s="24"/>
      <c r="H25" s="25"/>
      <c r="I25" s="195">
        <f>G25*H25</f>
        <v>0</v>
      </c>
      <c r="L25" s="29"/>
      <c r="M25" s="26"/>
      <c r="N25" s="28"/>
      <c r="O25" s="30"/>
      <c r="P25" s="23"/>
      <c r="Q25" s="24"/>
      <c r="R25" s="25"/>
      <c r="S25" s="195">
        <f>Q25*R25</f>
        <v>0</v>
      </c>
      <c r="T25" s="193"/>
      <c r="U25" s="193"/>
      <c r="V25" s="193"/>
      <c r="W25" s="193"/>
      <c r="X25" s="193"/>
    </row>
    <row r="26" spans="2:24" ht="13.5" customHeight="1" outlineLevel="1" thickBot="1" x14ac:dyDescent="0.3">
      <c r="B26" s="29"/>
      <c r="C26" s="26"/>
      <c r="D26" s="28"/>
      <c r="E26" s="30"/>
      <c r="F26" s="23"/>
      <c r="G26" s="24"/>
      <c r="H26" s="25"/>
      <c r="I26" s="195">
        <f t="shared" si="2"/>
        <v>0</v>
      </c>
      <c r="L26" s="29"/>
      <c r="M26" s="26"/>
      <c r="N26" s="28"/>
      <c r="O26" s="30"/>
      <c r="P26" s="23"/>
      <c r="Q26" s="24"/>
      <c r="R26" s="25"/>
      <c r="S26" s="195">
        <f t="shared" ref="S26:S30" si="4">Q26*R26</f>
        <v>0</v>
      </c>
      <c r="T26" s="193"/>
      <c r="U26" s="193"/>
      <c r="V26" s="193"/>
      <c r="W26" s="193"/>
      <c r="X26" s="193"/>
    </row>
    <row r="27" spans="2:24" ht="13.5" customHeight="1" outlineLevel="1" thickBot="1" x14ac:dyDescent="0.3">
      <c r="B27" s="29"/>
      <c r="C27" s="26"/>
      <c r="D27" s="28"/>
      <c r="E27" s="30"/>
      <c r="F27" s="23"/>
      <c r="G27" s="24"/>
      <c r="H27" s="25"/>
      <c r="I27" s="195">
        <f t="shared" si="2"/>
        <v>0</v>
      </c>
      <c r="L27" s="29"/>
      <c r="M27" s="26"/>
      <c r="N27" s="28"/>
      <c r="O27" s="30"/>
      <c r="P27" s="23"/>
      <c r="Q27" s="24"/>
      <c r="R27" s="25"/>
      <c r="S27" s="195">
        <f t="shared" si="4"/>
        <v>0</v>
      </c>
      <c r="T27" s="193"/>
      <c r="U27" s="193"/>
      <c r="V27" s="193"/>
      <c r="W27" s="193"/>
      <c r="X27" s="193"/>
    </row>
    <row r="28" spans="2:24" ht="13.5" customHeight="1" outlineLevel="1" thickBot="1" x14ac:dyDescent="0.3">
      <c r="B28" s="29"/>
      <c r="C28" s="26"/>
      <c r="D28" s="28"/>
      <c r="E28" s="30"/>
      <c r="F28" s="23"/>
      <c r="G28" s="24"/>
      <c r="H28" s="25"/>
      <c r="I28" s="195">
        <f t="shared" si="2"/>
        <v>0</v>
      </c>
      <c r="L28" s="29"/>
      <c r="M28" s="26"/>
      <c r="N28" s="28"/>
      <c r="O28" s="30"/>
      <c r="P28" s="23"/>
      <c r="Q28" s="24"/>
      <c r="R28" s="25"/>
      <c r="S28" s="195">
        <f t="shared" si="4"/>
        <v>0</v>
      </c>
      <c r="T28" s="193"/>
      <c r="U28" s="193"/>
      <c r="V28" s="193"/>
      <c r="W28" s="193"/>
      <c r="X28" s="193"/>
    </row>
    <row r="29" spans="2:24" ht="13.5" customHeight="1" outlineLevel="1" thickBot="1" x14ac:dyDescent="0.3">
      <c r="B29" s="29"/>
      <c r="C29" s="26"/>
      <c r="D29" s="28"/>
      <c r="E29" s="30"/>
      <c r="F29" s="23"/>
      <c r="G29" s="24"/>
      <c r="H29" s="25"/>
      <c r="I29" s="195">
        <f t="shared" si="2"/>
        <v>0</v>
      </c>
      <c r="L29" s="29"/>
      <c r="M29" s="26"/>
      <c r="N29" s="28"/>
      <c r="O29" s="30"/>
      <c r="P29" s="23"/>
      <c r="Q29" s="24"/>
      <c r="R29" s="25"/>
      <c r="S29" s="195">
        <f t="shared" si="4"/>
        <v>0</v>
      </c>
      <c r="T29" s="193"/>
      <c r="U29" s="193"/>
      <c r="V29" s="193"/>
      <c r="W29" s="193"/>
      <c r="X29" s="193"/>
    </row>
    <row r="30" spans="2:24" ht="13.8" outlineLevel="1" thickBot="1" x14ac:dyDescent="0.3">
      <c r="B30" s="29"/>
      <c r="C30" s="26"/>
      <c r="D30" s="28"/>
      <c r="E30" s="31"/>
      <c r="F30" s="23"/>
      <c r="G30" s="24"/>
      <c r="H30" s="25"/>
      <c r="I30" s="195">
        <f t="shared" si="2"/>
        <v>0</v>
      </c>
      <c r="L30" s="29"/>
      <c r="M30" s="26"/>
      <c r="N30" s="28"/>
      <c r="O30" s="31"/>
      <c r="P30" s="23"/>
      <c r="Q30" s="24"/>
      <c r="R30" s="25"/>
      <c r="S30" s="195">
        <f t="shared" si="4"/>
        <v>0</v>
      </c>
      <c r="T30" s="193"/>
      <c r="U30" s="193"/>
      <c r="V30" s="193"/>
      <c r="W30" s="193"/>
      <c r="X30" s="193"/>
    </row>
    <row r="31" spans="2:24" ht="13.8" outlineLevel="1" thickBot="1" x14ac:dyDescent="0.3">
      <c r="B31" s="881" t="s">
        <v>151</v>
      </c>
      <c r="C31" s="882"/>
      <c r="D31" s="882"/>
      <c r="E31" s="882"/>
      <c r="F31" s="882"/>
      <c r="G31" s="882"/>
      <c r="H31" s="883"/>
      <c r="I31" s="195">
        <f>SUM(I17:I30)</f>
        <v>0</v>
      </c>
      <c r="L31" s="881" t="s">
        <v>151</v>
      </c>
      <c r="M31" s="882"/>
      <c r="N31" s="882"/>
      <c r="O31" s="882"/>
      <c r="P31" s="882"/>
      <c r="Q31" s="882"/>
      <c r="R31" s="883"/>
      <c r="S31" s="195">
        <f>SUM(S17:S30)</f>
        <v>0</v>
      </c>
    </row>
    <row r="32" spans="2:24" ht="13.8" outlineLevel="1" thickBot="1" x14ac:dyDescent="0.3">
      <c r="B32" s="881" t="s">
        <v>152</v>
      </c>
      <c r="C32" s="882"/>
      <c r="D32" s="882"/>
      <c r="E32" s="882"/>
      <c r="F32" s="882"/>
      <c r="G32" s="882"/>
      <c r="H32" s="883"/>
      <c r="I32" s="195">
        <f>I31/1000*4</f>
        <v>0</v>
      </c>
      <c r="L32" s="881" t="s">
        <v>152</v>
      </c>
      <c r="M32" s="882"/>
      <c r="N32" s="882"/>
      <c r="O32" s="882"/>
      <c r="P32" s="882"/>
      <c r="Q32" s="882"/>
      <c r="R32" s="883"/>
      <c r="S32" s="195">
        <f>S31/1000*4</f>
        <v>0</v>
      </c>
    </row>
    <row r="33" spans="1:19" ht="13.8" outlineLevel="1" thickBot="1" x14ac:dyDescent="0.3">
      <c r="B33" s="873" t="s">
        <v>153</v>
      </c>
      <c r="C33" s="874"/>
      <c r="D33" s="874"/>
      <c r="E33" s="874"/>
      <c r="F33" s="874"/>
      <c r="G33" s="874"/>
      <c r="H33" s="875"/>
      <c r="I33" s="410">
        <f>ROUND(SUM(I31:I32),0)</f>
        <v>0</v>
      </c>
      <c r="L33" s="873" t="s">
        <v>153</v>
      </c>
      <c r="M33" s="874"/>
      <c r="N33" s="874"/>
      <c r="O33" s="874"/>
      <c r="P33" s="874"/>
      <c r="Q33" s="874"/>
      <c r="R33" s="875"/>
      <c r="S33" s="410">
        <f>ROUND(SUM(S31:S32),0)</f>
        <v>0</v>
      </c>
    </row>
    <row r="34" spans="1:19" ht="15" thickBot="1" x14ac:dyDescent="0.35">
      <c r="B34" s="873" t="s">
        <v>154</v>
      </c>
      <c r="C34" s="874"/>
      <c r="D34" s="874"/>
      <c r="E34" s="874"/>
      <c r="F34" s="874"/>
      <c r="G34" s="874"/>
      <c r="H34" s="875"/>
      <c r="I34" s="410">
        <f>I13+I33</f>
        <v>0</v>
      </c>
      <c r="J34" s="190" t="s">
        <v>155</v>
      </c>
      <c r="L34" s="873" t="s">
        <v>154</v>
      </c>
      <c r="M34" s="874"/>
      <c r="N34" s="874"/>
      <c r="O34" s="874"/>
      <c r="P34" s="874"/>
      <c r="Q34" s="874"/>
      <c r="R34" s="875"/>
      <c r="S34" s="410">
        <f>S13+S33</f>
        <v>0</v>
      </c>
    </row>
    <row r="35" spans="1:19" x14ac:dyDescent="0.25">
      <c r="L35" s="355"/>
      <c r="M35" s="356"/>
      <c r="N35" s="352"/>
      <c r="O35" s="357"/>
      <c r="P35" s="351"/>
      <c r="Q35" s="352"/>
      <c r="R35" s="353"/>
      <c r="S35" s="354"/>
    </row>
    <row r="36" spans="1:19" x14ac:dyDescent="0.25">
      <c r="L36" s="355"/>
      <c r="M36" s="356"/>
      <c r="N36" s="352"/>
      <c r="O36" s="357"/>
      <c r="P36" s="351"/>
      <c r="Q36" s="352"/>
      <c r="R36" s="353"/>
      <c r="S36" s="354"/>
    </row>
    <row r="37" spans="1:19" x14ac:dyDescent="0.25">
      <c r="L37" s="876"/>
      <c r="M37" s="876"/>
      <c r="N37" s="876"/>
      <c r="O37" s="876"/>
      <c r="P37" s="876"/>
      <c r="Q37" s="876"/>
      <c r="R37" s="876"/>
      <c r="S37" s="354"/>
    </row>
    <row r="38" spans="1:19" ht="13.5" customHeight="1" x14ac:dyDescent="0.25">
      <c r="L38" s="876"/>
      <c r="M38" s="876"/>
      <c r="N38" s="876"/>
      <c r="O38" s="876"/>
      <c r="P38" s="876"/>
      <c r="Q38" s="876"/>
      <c r="R38" s="876"/>
      <c r="S38" s="354"/>
    </row>
    <row r="39" spans="1:19" ht="13.5" customHeight="1" x14ac:dyDescent="0.25">
      <c r="L39" s="877"/>
      <c r="M39" s="877"/>
      <c r="N39" s="877"/>
      <c r="O39" s="877"/>
      <c r="P39" s="877"/>
      <c r="Q39" s="877"/>
      <c r="R39" s="877"/>
      <c r="S39" s="354"/>
    </row>
    <row r="40" spans="1:19" ht="13.8" thickBot="1" x14ac:dyDescent="0.3"/>
    <row r="41" spans="1:19" ht="15" thickBot="1" x14ac:dyDescent="0.35">
      <c r="A41" s="191"/>
      <c r="B41" s="840" t="s">
        <v>156</v>
      </c>
      <c r="C41" s="850"/>
      <c r="D41" s="850"/>
      <c r="E41" s="850"/>
      <c r="F41" s="850"/>
      <c r="G41" s="878"/>
      <c r="H41" s="190" t="s">
        <v>155</v>
      </c>
    </row>
    <row r="42" spans="1:19" ht="53.4" outlineLevel="1" thickBot="1" x14ac:dyDescent="0.3">
      <c r="B42" s="196" t="s">
        <v>157</v>
      </c>
      <c r="C42" s="197" t="s">
        <v>1297</v>
      </c>
      <c r="D42" s="197" t="s">
        <v>158</v>
      </c>
      <c r="E42" s="197" t="s">
        <v>159</v>
      </c>
      <c r="F42" s="197" t="s">
        <v>160</v>
      </c>
      <c r="G42" s="198" t="s">
        <v>161</v>
      </c>
    </row>
    <row r="43" spans="1:19" outlineLevel="1" x14ac:dyDescent="0.25">
      <c r="B43" s="32"/>
      <c r="C43" s="33"/>
      <c r="D43" s="34"/>
      <c r="E43" s="35"/>
      <c r="F43" s="36"/>
      <c r="G43" s="199">
        <f t="shared" ref="G43:G57" si="5">(C43*E43*F43)*(1+4/1000)</f>
        <v>0</v>
      </c>
    </row>
    <row r="44" spans="1:19" outlineLevel="1" x14ac:dyDescent="0.25">
      <c r="B44" s="32"/>
      <c r="C44" s="37"/>
      <c r="D44" s="34"/>
      <c r="E44" s="35"/>
      <c r="F44" s="36"/>
      <c r="G44" s="199">
        <f t="shared" si="5"/>
        <v>0</v>
      </c>
    </row>
    <row r="45" spans="1:19" outlineLevel="1" x14ac:dyDescent="0.25">
      <c r="B45" s="32"/>
      <c r="C45" s="37"/>
      <c r="D45" s="34"/>
      <c r="E45" s="35"/>
      <c r="F45" s="36"/>
      <c r="G45" s="199">
        <f t="shared" si="5"/>
        <v>0</v>
      </c>
    </row>
    <row r="46" spans="1:19" outlineLevel="1" x14ac:dyDescent="0.25">
      <c r="B46" s="32"/>
      <c r="C46" s="37"/>
      <c r="D46" s="34"/>
      <c r="E46" s="35"/>
      <c r="F46" s="36"/>
      <c r="G46" s="199">
        <f t="shared" si="5"/>
        <v>0</v>
      </c>
    </row>
    <row r="47" spans="1:19" outlineLevel="1" x14ac:dyDescent="0.25">
      <c r="B47" s="32"/>
      <c r="C47" s="37"/>
      <c r="D47" s="34"/>
      <c r="E47" s="35"/>
      <c r="F47" s="36"/>
      <c r="G47" s="199">
        <f t="shared" si="5"/>
        <v>0</v>
      </c>
    </row>
    <row r="48" spans="1:19" outlineLevel="1" x14ac:dyDescent="0.25">
      <c r="B48" s="32"/>
      <c r="C48" s="37"/>
      <c r="D48" s="34"/>
      <c r="E48" s="35"/>
      <c r="F48" s="36"/>
      <c r="G48" s="199">
        <f t="shared" si="5"/>
        <v>0</v>
      </c>
    </row>
    <row r="49" spans="2:7" outlineLevel="1" x14ac:dyDescent="0.25">
      <c r="B49" s="32"/>
      <c r="C49" s="37"/>
      <c r="D49" s="34"/>
      <c r="E49" s="35"/>
      <c r="F49" s="36"/>
      <c r="G49" s="199">
        <f t="shared" si="5"/>
        <v>0</v>
      </c>
    </row>
    <row r="50" spans="2:7" outlineLevel="1" x14ac:dyDescent="0.25">
      <c r="B50" s="32"/>
      <c r="C50" s="37"/>
      <c r="D50" s="34"/>
      <c r="E50" s="35"/>
      <c r="F50" s="36"/>
      <c r="G50" s="199">
        <f t="shared" si="5"/>
        <v>0</v>
      </c>
    </row>
    <row r="51" spans="2:7" outlineLevel="1" x14ac:dyDescent="0.25">
      <c r="B51" s="32"/>
      <c r="C51" s="37"/>
      <c r="D51" s="34"/>
      <c r="E51" s="35"/>
      <c r="F51" s="36"/>
      <c r="G51" s="199">
        <f t="shared" si="5"/>
        <v>0</v>
      </c>
    </row>
    <row r="52" spans="2:7" outlineLevel="1" x14ac:dyDescent="0.25">
      <c r="B52" s="32"/>
      <c r="C52" s="37"/>
      <c r="D52" s="34"/>
      <c r="E52" s="35"/>
      <c r="F52" s="36"/>
      <c r="G52" s="199">
        <f t="shared" si="5"/>
        <v>0</v>
      </c>
    </row>
    <row r="53" spans="2:7" outlineLevel="1" x14ac:dyDescent="0.25">
      <c r="B53" s="32"/>
      <c r="C53" s="37"/>
      <c r="D53" s="34"/>
      <c r="E53" s="35"/>
      <c r="F53" s="36"/>
      <c r="G53" s="199">
        <f t="shared" si="5"/>
        <v>0</v>
      </c>
    </row>
    <row r="54" spans="2:7" outlineLevel="1" x14ac:dyDescent="0.25">
      <c r="B54" s="32"/>
      <c r="C54" s="37"/>
      <c r="D54" s="34"/>
      <c r="E54" s="35"/>
      <c r="F54" s="36"/>
      <c r="G54" s="199">
        <f t="shared" si="5"/>
        <v>0</v>
      </c>
    </row>
    <row r="55" spans="2:7" ht="13.5" customHeight="1" outlineLevel="1" x14ac:dyDescent="0.25">
      <c r="B55" s="32"/>
      <c r="C55" s="37"/>
      <c r="D55" s="34"/>
      <c r="E55" s="35"/>
      <c r="F55" s="36"/>
      <c r="G55" s="199">
        <f t="shared" si="5"/>
        <v>0</v>
      </c>
    </row>
    <row r="56" spans="2:7" outlineLevel="1" x14ac:dyDescent="0.25">
      <c r="B56" s="32"/>
      <c r="C56" s="37"/>
      <c r="D56" s="34"/>
      <c r="E56" s="35"/>
      <c r="F56" s="36"/>
      <c r="G56" s="199">
        <f t="shared" si="5"/>
        <v>0</v>
      </c>
    </row>
    <row r="57" spans="2:7" ht="13.8" outlineLevel="1" thickBot="1" x14ac:dyDescent="0.3">
      <c r="B57" s="32"/>
      <c r="C57" s="37"/>
      <c r="D57" s="34"/>
      <c r="E57" s="35"/>
      <c r="F57" s="36"/>
      <c r="G57" s="200">
        <f t="shared" si="5"/>
        <v>0</v>
      </c>
    </row>
    <row r="58" spans="2:7" ht="13.8" thickBot="1" x14ac:dyDescent="0.3">
      <c r="B58" s="212" t="s">
        <v>162</v>
      </c>
      <c r="C58" s="213"/>
      <c r="D58" s="213"/>
      <c r="E58" s="213"/>
      <c r="F58" s="214"/>
      <c r="G58" s="358">
        <f>+ROUND(SUM(G43:G57),0)</f>
        <v>0</v>
      </c>
    </row>
    <row r="59" spans="2:7" ht="13.8" thickBot="1" x14ac:dyDescent="0.3"/>
    <row r="60" spans="2:7" ht="13.8" thickBot="1" x14ac:dyDescent="0.3">
      <c r="B60" s="840" t="s">
        <v>163</v>
      </c>
      <c r="C60" s="850"/>
      <c r="D60" s="850"/>
      <c r="E60" s="850"/>
      <c r="F60" s="850"/>
      <c r="G60" s="878"/>
    </row>
    <row r="61" spans="2:7" ht="27" outlineLevel="1" thickBot="1" x14ac:dyDescent="0.3">
      <c r="B61" s="872" t="s">
        <v>164</v>
      </c>
      <c r="C61" s="864"/>
      <c r="D61" s="865"/>
      <c r="E61" s="201" t="s">
        <v>165</v>
      </c>
      <c r="F61" s="201" t="s">
        <v>160</v>
      </c>
      <c r="G61" s="198" t="s">
        <v>161</v>
      </c>
    </row>
    <row r="62" spans="2:7" outlineLevel="1" x14ac:dyDescent="0.25">
      <c r="B62" s="851"/>
      <c r="C62" s="852"/>
      <c r="D62" s="853"/>
      <c r="E62" s="38"/>
      <c r="F62" s="39"/>
      <c r="G62" s="199">
        <f>(E62*F62)*(1+4/1000)</f>
        <v>0</v>
      </c>
    </row>
    <row r="63" spans="2:7" outlineLevel="1" x14ac:dyDescent="0.25">
      <c r="B63" s="847"/>
      <c r="C63" s="848"/>
      <c r="D63" s="849"/>
      <c r="E63" s="35"/>
      <c r="F63" s="36"/>
      <c r="G63" s="199">
        <f>(E63*F63)*(1+4/1000)</f>
        <v>0</v>
      </c>
    </row>
    <row r="64" spans="2:7" outlineLevel="1" x14ac:dyDescent="0.25">
      <c r="B64" s="847"/>
      <c r="C64" s="848"/>
      <c r="D64" s="849"/>
      <c r="E64" s="35"/>
      <c r="F64" s="36"/>
      <c r="G64" s="199">
        <f>(E64*F64)*(1+4/1000)</f>
        <v>0</v>
      </c>
    </row>
    <row r="65" spans="1:11" outlineLevel="1" x14ac:dyDescent="0.25">
      <c r="B65" s="847"/>
      <c r="C65" s="848"/>
      <c r="D65" s="849"/>
      <c r="E65" s="35"/>
      <c r="F65" s="36"/>
      <c r="G65" s="199">
        <f>(E65*F65)*(1+4/1000)</f>
        <v>0</v>
      </c>
    </row>
    <row r="66" spans="1:11" ht="13.5" customHeight="1" outlineLevel="1" thickBot="1" x14ac:dyDescent="0.3">
      <c r="B66" s="847"/>
      <c r="C66" s="848"/>
      <c r="D66" s="849"/>
      <c r="E66" s="35"/>
      <c r="F66" s="36"/>
      <c r="G66" s="199">
        <f>(E66*F66)*(1+4/1000)</f>
        <v>0</v>
      </c>
    </row>
    <row r="67" spans="1:11" ht="13.8" thickBot="1" x14ac:dyDescent="0.3">
      <c r="B67" s="212" t="s">
        <v>162</v>
      </c>
      <c r="C67" s="213"/>
      <c r="D67" s="213"/>
      <c r="E67" s="213"/>
      <c r="F67" s="214"/>
      <c r="G67" s="358">
        <f>+SUM(G62:G66)</f>
        <v>0</v>
      </c>
    </row>
    <row r="73" spans="1:11" ht="13.8" thickBot="1" x14ac:dyDescent="0.3"/>
    <row r="74" spans="1:11" ht="15" thickBot="1" x14ac:dyDescent="0.35">
      <c r="A74" s="191"/>
      <c r="B74" s="869" t="s">
        <v>166</v>
      </c>
      <c r="C74" s="870"/>
      <c r="D74" s="870"/>
      <c r="E74" s="870"/>
      <c r="F74" s="870"/>
      <c r="G74" s="871"/>
      <c r="H74" s="190" t="s">
        <v>155</v>
      </c>
      <c r="I74" s="403" t="s">
        <v>1332</v>
      </c>
      <c r="J74" s="219">
        <v>1423500</v>
      </c>
    </row>
    <row r="75" spans="1:11" ht="53.4" outlineLevel="2" thickBot="1" x14ac:dyDescent="0.3">
      <c r="B75" s="196" t="s">
        <v>157</v>
      </c>
      <c r="C75" s="197" t="s">
        <v>167</v>
      </c>
      <c r="D75" s="197" t="s">
        <v>158</v>
      </c>
      <c r="E75" s="197" t="s">
        <v>168</v>
      </c>
      <c r="F75" s="197" t="s">
        <v>169</v>
      </c>
      <c r="G75" s="198" t="s">
        <v>161</v>
      </c>
      <c r="H75" s="193"/>
      <c r="I75" s="193"/>
      <c r="J75" s="193"/>
    </row>
    <row r="76" spans="1:11" outlineLevel="2" x14ac:dyDescent="0.25">
      <c r="B76" s="32"/>
      <c r="C76" s="33"/>
      <c r="D76" s="34"/>
      <c r="E76" s="35"/>
      <c r="F76" s="35"/>
      <c r="G76" s="199">
        <f>C76*E76*F76*$J$74*(1+4/1000)</f>
        <v>0</v>
      </c>
      <c r="H76" s="193" t="b">
        <f>+IF(K76=1,IF(F76&gt;3,"Excede el límite de 3 SMMLV"," "),IF(K76=2,IF(F76&gt;2,"Excede el límite de 2 SMMLV"," ")))</f>
        <v>0</v>
      </c>
      <c r="I76" s="193"/>
      <c r="J76" s="193"/>
      <c r="K76" s="15">
        <f>+IF(D76="Posgrado",1,IF(D76="Pregrado",2,0))</f>
        <v>0</v>
      </c>
    </row>
    <row r="77" spans="1:11" outlineLevel="2" x14ac:dyDescent="0.25">
      <c r="B77" s="32"/>
      <c r="C77" s="33"/>
      <c r="D77" s="34"/>
      <c r="E77" s="35"/>
      <c r="F77" s="35"/>
      <c r="G77" s="199">
        <f t="shared" ref="G77:G82" si="6">C77*E77*F77*$J$74*(1+4/1000)</f>
        <v>0</v>
      </c>
      <c r="H77" s="193" t="b">
        <f t="shared" ref="H77:H82" si="7">+IF(K77=1,IF(F77&gt;3,"Excede el límite de 3 SMMLV"," "),IF(K77=2,IF(F77&gt;2,"Excede el límite de 2 SMMLV"," ")))</f>
        <v>0</v>
      </c>
      <c r="I77" s="193"/>
      <c r="J77" s="193"/>
      <c r="K77" s="15">
        <f t="shared" ref="K77:K82" si="8">+IF(D77="Posgrado",1,0)</f>
        <v>0</v>
      </c>
    </row>
    <row r="78" spans="1:11" outlineLevel="2" x14ac:dyDescent="0.25">
      <c r="B78" s="32"/>
      <c r="C78" s="33"/>
      <c r="D78" s="34"/>
      <c r="E78" s="35"/>
      <c r="F78" s="35"/>
      <c r="G78" s="199">
        <f t="shared" si="6"/>
        <v>0</v>
      </c>
      <c r="H78" s="193" t="b">
        <f t="shared" si="7"/>
        <v>0</v>
      </c>
      <c r="I78" s="193"/>
      <c r="J78" s="193"/>
      <c r="K78" s="15">
        <f t="shared" si="8"/>
        <v>0</v>
      </c>
    </row>
    <row r="79" spans="1:11" outlineLevel="2" x14ac:dyDescent="0.25">
      <c r="B79" s="32"/>
      <c r="C79" s="33"/>
      <c r="D79" s="34"/>
      <c r="E79" s="35"/>
      <c r="F79" s="35"/>
      <c r="G79" s="199">
        <f t="shared" si="6"/>
        <v>0</v>
      </c>
      <c r="H79" s="193" t="b">
        <f t="shared" si="7"/>
        <v>0</v>
      </c>
      <c r="I79" s="193"/>
      <c r="J79" s="193"/>
      <c r="K79" s="15">
        <f t="shared" si="8"/>
        <v>0</v>
      </c>
    </row>
    <row r="80" spans="1:11" outlineLevel="2" x14ac:dyDescent="0.25">
      <c r="B80" s="40"/>
      <c r="C80" s="37"/>
      <c r="D80" s="34"/>
      <c r="E80" s="143"/>
      <c r="F80" s="35"/>
      <c r="G80" s="199">
        <f t="shared" si="6"/>
        <v>0</v>
      </c>
      <c r="H80" s="193" t="b">
        <f t="shared" si="7"/>
        <v>0</v>
      </c>
      <c r="I80" s="193"/>
      <c r="J80" s="193"/>
      <c r="K80" s="15">
        <f t="shared" si="8"/>
        <v>0</v>
      </c>
    </row>
    <row r="81" spans="1:11" outlineLevel="2" x14ac:dyDescent="0.25">
      <c r="B81" s="40"/>
      <c r="C81" s="37"/>
      <c r="D81" s="34"/>
      <c r="E81" s="143"/>
      <c r="F81" s="35"/>
      <c r="G81" s="199">
        <f t="shared" si="6"/>
        <v>0</v>
      </c>
      <c r="H81" s="193" t="b">
        <f t="shared" si="7"/>
        <v>0</v>
      </c>
      <c r="I81" s="193"/>
      <c r="J81" s="193"/>
      <c r="K81" s="15">
        <f t="shared" si="8"/>
        <v>0</v>
      </c>
    </row>
    <row r="82" spans="1:11" ht="13.8" outlineLevel="2" thickBot="1" x14ac:dyDescent="0.3">
      <c r="B82" s="40"/>
      <c r="C82" s="37"/>
      <c r="D82" s="34"/>
      <c r="E82" s="143"/>
      <c r="F82" s="35"/>
      <c r="G82" s="199">
        <f t="shared" si="6"/>
        <v>0</v>
      </c>
      <c r="H82" s="193" t="b">
        <f t="shared" si="7"/>
        <v>0</v>
      </c>
      <c r="I82" s="193"/>
      <c r="J82" s="193"/>
      <c r="K82" s="15">
        <f t="shared" si="8"/>
        <v>0</v>
      </c>
    </row>
    <row r="83" spans="1:11" ht="13.8" thickBot="1" x14ac:dyDescent="0.3">
      <c r="B83" s="829" t="s">
        <v>162</v>
      </c>
      <c r="C83" s="830"/>
      <c r="D83" s="830"/>
      <c r="E83" s="830"/>
      <c r="F83" s="844"/>
      <c r="G83" s="358">
        <f>ROUND((SUM(G76:G82)),0)</f>
        <v>0</v>
      </c>
    </row>
    <row r="86" spans="1:11" x14ac:dyDescent="0.25">
      <c r="A86" s="192"/>
    </row>
    <row r="87" spans="1:11" hidden="1" x14ac:dyDescent="0.25"/>
    <row r="88" spans="1:11" hidden="1" x14ac:dyDescent="0.25"/>
    <row r="89" spans="1:11" hidden="1" x14ac:dyDescent="0.25"/>
    <row r="90" spans="1:11" hidden="1" x14ac:dyDescent="0.25"/>
    <row r="91" spans="1:11" hidden="1" x14ac:dyDescent="0.25"/>
    <row r="92" spans="1:11" hidden="1" x14ac:dyDescent="0.25"/>
    <row r="97" spans="1:10" ht="13.8" thickBot="1" x14ac:dyDescent="0.3"/>
    <row r="98" spans="1:10" ht="40.200000000000003" thickBot="1" x14ac:dyDescent="0.35">
      <c r="A98" s="16"/>
      <c r="B98" s="359" t="s">
        <v>171</v>
      </c>
      <c r="C98" s="863" t="s">
        <v>172</v>
      </c>
      <c r="D98" s="864"/>
      <c r="E98" s="865"/>
      <c r="F98" s="197" t="s">
        <v>173</v>
      </c>
      <c r="G98" s="197" t="s">
        <v>174</v>
      </c>
      <c r="H98" s="197" t="s">
        <v>175</v>
      </c>
      <c r="I98" s="202" t="s">
        <v>161</v>
      </c>
      <c r="J98" s="190" t="s">
        <v>155</v>
      </c>
    </row>
    <row r="99" spans="1:10" outlineLevel="2" x14ac:dyDescent="0.25">
      <c r="B99" s="32"/>
      <c r="C99" s="866"/>
      <c r="D99" s="867"/>
      <c r="E99" s="868"/>
      <c r="F99" s="36"/>
      <c r="G99" s="218">
        <f>+F99*0.19</f>
        <v>0</v>
      </c>
      <c r="H99" s="41"/>
      <c r="I99" s="199">
        <f>((F99+G99)*H99)*(1+4/1000)</f>
        <v>0</v>
      </c>
    </row>
    <row r="100" spans="1:10" outlineLevel="2" x14ac:dyDescent="0.25">
      <c r="B100" s="42"/>
      <c r="C100" s="859"/>
      <c r="D100" s="859"/>
      <c r="E100" s="859"/>
      <c r="F100" s="43"/>
      <c r="G100" s="218">
        <f t="shared" ref="G100:G105" si="9">+F100*0.19</f>
        <v>0</v>
      </c>
      <c r="H100" s="45"/>
      <c r="I100" s="199">
        <f t="shared" ref="I100:I105" si="10">(F100+G100)*H100*(1+4/1000)</f>
        <v>0</v>
      </c>
    </row>
    <row r="101" spans="1:10" outlineLevel="2" x14ac:dyDescent="0.25">
      <c r="B101" s="46"/>
      <c r="C101" s="859"/>
      <c r="D101" s="859"/>
      <c r="E101" s="859"/>
      <c r="F101" s="43"/>
      <c r="G101" s="218">
        <f t="shared" si="9"/>
        <v>0</v>
      </c>
      <c r="H101" s="45"/>
      <c r="I101" s="199">
        <f t="shared" si="10"/>
        <v>0</v>
      </c>
    </row>
    <row r="102" spans="1:10" outlineLevel="2" x14ac:dyDescent="0.25">
      <c r="B102" s="42"/>
      <c r="C102" s="859"/>
      <c r="D102" s="859"/>
      <c r="E102" s="859"/>
      <c r="F102" s="43"/>
      <c r="G102" s="218">
        <f t="shared" si="9"/>
        <v>0</v>
      </c>
      <c r="H102" s="45"/>
      <c r="I102" s="199">
        <f t="shared" si="10"/>
        <v>0</v>
      </c>
    </row>
    <row r="103" spans="1:10" outlineLevel="2" x14ac:dyDescent="0.25">
      <c r="B103" s="46"/>
      <c r="C103" s="859"/>
      <c r="D103" s="859"/>
      <c r="E103" s="859"/>
      <c r="F103" s="43"/>
      <c r="G103" s="218">
        <f t="shared" si="9"/>
        <v>0</v>
      </c>
      <c r="H103" s="45"/>
      <c r="I103" s="199">
        <f t="shared" si="10"/>
        <v>0</v>
      </c>
    </row>
    <row r="104" spans="1:10" outlineLevel="2" x14ac:dyDescent="0.25">
      <c r="B104" s="42"/>
      <c r="C104" s="859"/>
      <c r="D104" s="859"/>
      <c r="E104" s="859"/>
      <c r="F104" s="43"/>
      <c r="G104" s="218">
        <f t="shared" si="9"/>
        <v>0</v>
      </c>
      <c r="H104" s="45"/>
      <c r="I104" s="199">
        <f t="shared" si="10"/>
        <v>0</v>
      </c>
    </row>
    <row r="105" spans="1:10" ht="13.8" outlineLevel="2" thickBot="1" x14ac:dyDescent="0.3">
      <c r="B105" s="32"/>
      <c r="C105" s="860"/>
      <c r="D105" s="861"/>
      <c r="E105" s="862"/>
      <c r="F105" s="44"/>
      <c r="G105" s="218">
        <f t="shared" si="9"/>
        <v>0</v>
      </c>
      <c r="H105" s="45"/>
      <c r="I105" s="199">
        <f t="shared" si="10"/>
        <v>0</v>
      </c>
    </row>
    <row r="106" spans="1:10" ht="13.8" thickBot="1" x14ac:dyDescent="0.3">
      <c r="B106" s="215" t="s">
        <v>162</v>
      </c>
      <c r="C106" s="216"/>
      <c r="D106" s="216"/>
      <c r="E106" s="216"/>
      <c r="F106" s="216"/>
      <c r="G106" s="216"/>
      <c r="H106" s="217"/>
      <c r="I106" s="358">
        <f>SUM(I99:I105)</f>
        <v>0</v>
      </c>
      <c r="J106" s="14"/>
    </row>
    <row r="108" spans="1:10" ht="13.8" thickBot="1" x14ac:dyDescent="0.3"/>
    <row r="109" spans="1:10" ht="40.200000000000003" thickBot="1" x14ac:dyDescent="0.3">
      <c r="B109" s="359" t="s">
        <v>176</v>
      </c>
      <c r="C109" s="863" t="s">
        <v>172</v>
      </c>
      <c r="D109" s="864"/>
      <c r="E109" s="865"/>
      <c r="F109" s="197" t="s">
        <v>173</v>
      </c>
      <c r="G109" s="197" t="s">
        <v>177</v>
      </c>
      <c r="H109" s="197" t="s">
        <v>175</v>
      </c>
      <c r="I109" s="202" t="s">
        <v>170</v>
      </c>
    </row>
    <row r="110" spans="1:10" outlineLevel="1" x14ac:dyDescent="0.25">
      <c r="B110" s="32"/>
      <c r="C110" s="866"/>
      <c r="D110" s="867"/>
      <c r="E110" s="868"/>
      <c r="F110" s="36"/>
      <c r="G110" s="203">
        <f t="shared" ref="G110:G116" si="11">F110*40%</f>
        <v>0</v>
      </c>
      <c r="H110" s="41"/>
      <c r="I110" s="199">
        <f>(F110+G110)*H110*(1+4/1000)</f>
        <v>0</v>
      </c>
    </row>
    <row r="111" spans="1:10" outlineLevel="1" x14ac:dyDescent="0.25">
      <c r="B111" s="40"/>
      <c r="C111" s="859"/>
      <c r="D111" s="859"/>
      <c r="E111" s="859"/>
      <c r="F111" s="44"/>
      <c r="G111" s="204">
        <f t="shared" si="11"/>
        <v>0</v>
      </c>
      <c r="H111" s="45"/>
      <c r="I111" s="199">
        <f t="shared" ref="I111:I116" si="12">(F111+G111)*H111*(1+4/1000)</f>
        <v>0</v>
      </c>
    </row>
    <row r="112" spans="1:10" outlineLevel="1" x14ac:dyDescent="0.25">
      <c r="B112" s="32"/>
      <c r="C112" s="859"/>
      <c r="D112" s="859"/>
      <c r="E112" s="859"/>
      <c r="F112" s="44"/>
      <c r="G112" s="204">
        <f t="shared" si="11"/>
        <v>0</v>
      </c>
      <c r="H112" s="45"/>
      <c r="I112" s="199">
        <f t="shared" si="12"/>
        <v>0</v>
      </c>
    </row>
    <row r="113" spans="1:10" outlineLevel="1" x14ac:dyDescent="0.25">
      <c r="B113" s="40"/>
      <c r="C113" s="859"/>
      <c r="D113" s="859"/>
      <c r="E113" s="859"/>
      <c r="F113" s="44"/>
      <c r="G113" s="204">
        <f t="shared" si="11"/>
        <v>0</v>
      </c>
      <c r="H113" s="45"/>
      <c r="I113" s="199">
        <f t="shared" si="12"/>
        <v>0</v>
      </c>
    </row>
    <row r="114" spans="1:10" outlineLevel="1" x14ac:dyDescent="0.25">
      <c r="B114" s="32"/>
      <c r="C114" s="859"/>
      <c r="D114" s="859"/>
      <c r="E114" s="859"/>
      <c r="F114" s="44"/>
      <c r="G114" s="204">
        <f t="shared" si="11"/>
        <v>0</v>
      </c>
      <c r="H114" s="45"/>
      <c r="I114" s="199">
        <f t="shared" si="12"/>
        <v>0</v>
      </c>
    </row>
    <row r="115" spans="1:10" outlineLevel="1" x14ac:dyDescent="0.25">
      <c r="B115" s="40"/>
      <c r="C115" s="859"/>
      <c r="D115" s="859"/>
      <c r="E115" s="859"/>
      <c r="F115" s="44"/>
      <c r="G115" s="204">
        <f t="shared" si="11"/>
        <v>0</v>
      </c>
      <c r="H115" s="45"/>
      <c r="I115" s="199">
        <f t="shared" si="12"/>
        <v>0</v>
      </c>
    </row>
    <row r="116" spans="1:10" ht="13.8" outlineLevel="1" thickBot="1" x14ac:dyDescent="0.3">
      <c r="B116" s="32"/>
      <c r="C116" s="860"/>
      <c r="D116" s="861"/>
      <c r="E116" s="862"/>
      <c r="F116" s="44"/>
      <c r="G116" s="204">
        <f t="shared" si="11"/>
        <v>0</v>
      </c>
      <c r="H116" s="45"/>
      <c r="I116" s="199">
        <f t="shared" si="12"/>
        <v>0</v>
      </c>
    </row>
    <row r="117" spans="1:10" ht="15" thickBot="1" x14ac:dyDescent="0.35">
      <c r="B117" s="215" t="s">
        <v>162</v>
      </c>
      <c r="C117" s="216"/>
      <c r="D117" s="216"/>
      <c r="E117" s="216"/>
      <c r="F117" s="216"/>
      <c r="G117" s="216"/>
      <c r="H117" s="217"/>
      <c r="I117" s="358">
        <f>SUM(I110:I116)</f>
        <v>0</v>
      </c>
      <c r="J117" s="190" t="s">
        <v>155</v>
      </c>
    </row>
    <row r="123" spans="1:10" ht="13.8" thickBot="1" x14ac:dyDescent="0.3"/>
    <row r="124" spans="1:10" ht="40.200000000000003" thickBot="1" x14ac:dyDescent="0.35">
      <c r="A124" s="191"/>
      <c r="B124" s="831" t="s">
        <v>178</v>
      </c>
      <c r="C124" s="832"/>
      <c r="D124" s="197" t="s">
        <v>179</v>
      </c>
      <c r="E124" s="197" t="s">
        <v>180</v>
      </c>
      <c r="F124" s="198" t="s">
        <v>170</v>
      </c>
      <c r="G124" s="190" t="s">
        <v>155</v>
      </c>
    </row>
    <row r="125" spans="1:10" outlineLevel="1" x14ac:dyDescent="0.25">
      <c r="B125" s="833"/>
      <c r="C125" s="834"/>
      <c r="D125" s="35"/>
      <c r="E125" s="36"/>
      <c r="F125" s="199">
        <f t="shared" ref="F125:F131" si="13">+E125*D125*(1+4/1000)</f>
        <v>0</v>
      </c>
    </row>
    <row r="126" spans="1:10" outlineLevel="1" x14ac:dyDescent="0.25">
      <c r="B126" s="827"/>
      <c r="C126" s="828"/>
      <c r="D126" s="143"/>
      <c r="E126" s="44"/>
      <c r="F126" s="199">
        <f t="shared" si="13"/>
        <v>0</v>
      </c>
    </row>
    <row r="127" spans="1:10" outlineLevel="1" x14ac:dyDescent="0.25">
      <c r="B127" s="827"/>
      <c r="C127" s="828"/>
      <c r="D127" s="143"/>
      <c r="E127" s="44"/>
      <c r="F127" s="199">
        <f t="shared" si="13"/>
        <v>0</v>
      </c>
    </row>
    <row r="128" spans="1:10" outlineLevel="1" x14ac:dyDescent="0.25">
      <c r="B128" s="827"/>
      <c r="C128" s="828"/>
      <c r="D128" s="143"/>
      <c r="E128" s="44"/>
      <c r="F128" s="199">
        <f t="shared" si="13"/>
        <v>0</v>
      </c>
    </row>
    <row r="129" spans="1:7" outlineLevel="1" x14ac:dyDescent="0.25">
      <c r="B129" s="827"/>
      <c r="C129" s="828"/>
      <c r="D129" s="143"/>
      <c r="E129" s="44"/>
      <c r="F129" s="199">
        <f t="shared" si="13"/>
        <v>0</v>
      </c>
    </row>
    <row r="130" spans="1:7" outlineLevel="1" x14ac:dyDescent="0.25">
      <c r="B130" s="827"/>
      <c r="C130" s="828"/>
      <c r="D130" s="143"/>
      <c r="E130" s="44"/>
      <c r="F130" s="199">
        <f t="shared" si="13"/>
        <v>0</v>
      </c>
    </row>
    <row r="131" spans="1:7" ht="13.8" outlineLevel="1" thickBot="1" x14ac:dyDescent="0.3">
      <c r="B131" s="827"/>
      <c r="C131" s="828"/>
      <c r="D131" s="143"/>
      <c r="E131" s="44"/>
      <c r="F131" s="199">
        <f t="shared" si="13"/>
        <v>0</v>
      </c>
    </row>
    <row r="132" spans="1:7" ht="13.8" thickBot="1" x14ac:dyDescent="0.3">
      <c r="B132" s="857" t="s">
        <v>162</v>
      </c>
      <c r="C132" s="858"/>
      <c r="D132" s="858"/>
      <c r="E132" s="858"/>
      <c r="F132" s="358">
        <f>SUM(F125:F131)</f>
        <v>0</v>
      </c>
      <c r="G132" s="14"/>
    </row>
    <row r="138" spans="1:7" ht="13.8" thickBot="1" x14ac:dyDescent="0.3"/>
    <row r="139" spans="1:7" ht="25.5" customHeight="1" thickBot="1" x14ac:dyDescent="0.35">
      <c r="A139" s="191"/>
      <c r="B139" s="831" t="s">
        <v>181</v>
      </c>
      <c r="C139" s="832"/>
      <c r="D139" s="198" t="s">
        <v>170</v>
      </c>
      <c r="E139" s="190" t="s">
        <v>155</v>
      </c>
    </row>
    <row r="140" spans="1:7" x14ac:dyDescent="0.25">
      <c r="B140" s="833"/>
      <c r="C140" s="834"/>
      <c r="D140" s="47"/>
    </row>
    <row r="141" spans="1:7" x14ac:dyDescent="0.25">
      <c r="B141" s="827"/>
      <c r="C141" s="828"/>
      <c r="D141" s="48"/>
    </row>
    <row r="142" spans="1:7" x14ac:dyDescent="0.25">
      <c r="B142" s="827"/>
      <c r="C142" s="828"/>
      <c r="D142" s="48"/>
    </row>
    <row r="143" spans="1:7" x14ac:dyDescent="0.25">
      <c r="B143" s="827"/>
      <c r="C143" s="828"/>
      <c r="D143" s="48"/>
    </row>
    <row r="144" spans="1:7" x14ac:dyDescent="0.25">
      <c r="B144" s="827"/>
      <c r="C144" s="828"/>
      <c r="D144" s="48"/>
    </row>
    <row r="145" spans="1:7" x14ac:dyDescent="0.25">
      <c r="B145" s="827"/>
      <c r="C145" s="828"/>
      <c r="D145" s="48"/>
    </row>
    <row r="146" spans="1:7" ht="13.8" thickBot="1" x14ac:dyDescent="0.3">
      <c r="B146" s="827"/>
      <c r="C146" s="828"/>
      <c r="D146" s="49"/>
    </row>
    <row r="147" spans="1:7" ht="13.8" thickBot="1" x14ac:dyDescent="0.3">
      <c r="B147" s="829" t="s">
        <v>162</v>
      </c>
      <c r="C147" s="830"/>
      <c r="D147" s="358">
        <f>ROUND((SUM(D140:D146))*(1+4/1000),0)</f>
        <v>0</v>
      </c>
    </row>
    <row r="152" spans="1:7" ht="13.8" thickBot="1" x14ac:dyDescent="0.3"/>
    <row r="153" spans="1:7" ht="40.200000000000003" thickBot="1" x14ac:dyDescent="0.35">
      <c r="A153" s="191"/>
      <c r="B153" s="831" t="s">
        <v>182</v>
      </c>
      <c r="C153" s="832"/>
      <c r="D153" s="197" t="s">
        <v>179</v>
      </c>
      <c r="E153" s="197" t="s">
        <v>183</v>
      </c>
      <c r="F153" s="197" t="s">
        <v>170</v>
      </c>
      <c r="G153" s="190" t="s">
        <v>155</v>
      </c>
    </row>
    <row r="154" spans="1:7" outlineLevel="2" x14ac:dyDescent="0.25">
      <c r="B154" s="833"/>
      <c r="C154" s="834"/>
      <c r="D154" s="35"/>
      <c r="E154" s="36"/>
      <c r="F154" s="199">
        <f t="shared" ref="F154:F160" si="14">E154*D154*(1+4/1000)</f>
        <v>0</v>
      </c>
    </row>
    <row r="155" spans="1:7" outlineLevel="2" x14ac:dyDescent="0.25">
      <c r="B155" s="827"/>
      <c r="C155" s="828"/>
      <c r="D155" s="143"/>
      <c r="E155" s="44"/>
      <c r="F155" s="205">
        <f t="shared" si="14"/>
        <v>0</v>
      </c>
    </row>
    <row r="156" spans="1:7" outlineLevel="2" x14ac:dyDescent="0.25">
      <c r="B156" s="827"/>
      <c r="C156" s="828"/>
      <c r="D156" s="143"/>
      <c r="E156" s="44"/>
      <c r="F156" s="205">
        <f t="shared" si="14"/>
        <v>0</v>
      </c>
    </row>
    <row r="157" spans="1:7" outlineLevel="2" x14ac:dyDescent="0.25">
      <c r="B157" s="827"/>
      <c r="C157" s="828"/>
      <c r="D157" s="143"/>
      <c r="E157" s="44"/>
      <c r="F157" s="205">
        <f t="shared" si="14"/>
        <v>0</v>
      </c>
    </row>
    <row r="158" spans="1:7" outlineLevel="2" x14ac:dyDescent="0.25">
      <c r="B158" s="827"/>
      <c r="C158" s="828"/>
      <c r="D158" s="143"/>
      <c r="E158" s="44"/>
      <c r="F158" s="205">
        <f t="shared" si="14"/>
        <v>0</v>
      </c>
    </row>
    <row r="159" spans="1:7" outlineLevel="2" x14ac:dyDescent="0.25">
      <c r="B159" s="827"/>
      <c r="C159" s="828"/>
      <c r="D159" s="143"/>
      <c r="E159" s="44"/>
      <c r="F159" s="205">
        <f t="shared" si="14"/>
        <v>0</v>
      </c>
    </row>
    <row r="160" spans="1:7" ht="13.8" outlineLevel="2" thickBot="1" x14ac:dyDescent="0.3">
      <c r="B160" s="827"/>
      <c r="C160" s="828"/>
      <c r="D160" s="143"/>
      <c r="E160" s="44"/>
      <c r="F160" s="206">
        <f t="shared" si="14"/>
        <v>0</v>
      </c>
    </row>
    <row r="161" spans="1:6" ht="13.8" thickBot="1" x14ac:dyDescent="0.3">
      <c r="B161" s="829" t="s">
        <v>162</v>
      </c>
      <c r="C161" s="830"/>
      <c r="D161" s="830"/>
      <c r="E161" s="844"/>
      <c r="F161" s="358">
        <f>SUM(F154:F160)</f>
        <v>0</v>
      </c>
    </row>
    <row r="167" spans="1:6" ht="13.8" thickBot="1" x14ac:dyDescent="0.3"/>
    <row r="168" spans="1:6" ht="15" thickBot="1" x14ac:dyDescent="0.35">
      <c r="A168" s="191"/>
      <c r="B168" s="840" t="s">
        <v>184</v>
      </c>
      <c r="C168" s="850"/>
      <c r="D168" s="841"/>
      <c r="E168" s="207" t="s">
        <v>29</v>
      </c>
      <c r="F168" s="190" t="s">
        <v>155</v>
      </c>
    </row>
    <row r="169" spans="1:6" outlineLevel="1" x14ac:dyDescent="0.25">
      <c r="B169" s="851" t="s">
        <v>185</v>
      </c>
      <c r="C169" s="852"/>
      <c r="D169" s="853"/>
      <c r="E169" s="47"/>
    </row>
    <row r="170" spans="1:6" outlineLevel="1" x14ac:dyDescent="0.25">
      <c r="B170" s="854" t="s">
        <v>186</v>
      </c>
      <c r="C170" s="855"/>
      <c r="D170" s="856"/>
      <c r="E170" s="48"/>
    </row>
    <row r="171" spans="1:6" outlineLevel="1" x14ac:dyDescent="0.25">
      <c r="B171" s="847" t="s">
        <v>187</v>
      </c>
      <c r="C171" s="848"/>
      <c r="D171" s="849"/>
      <c r="E171" s="48"/>
    </row>
    <row r="172" spans="1:6" outlineLevel="1" x14ac:dyDescent="0.25">
      <c r="B172" s="847" t="s">
        <v>188</v>
      </c>
      <c r="C172" s="848"/>
      <c r="D172" s="849"/>
      <c r="E172" s="48"/>
    </row>
    <row r="173" spans="1:6" outlineLevel="1" x14ac:dyDescent="0.25">
      <c r="B173" s="847" t="s">
        <v>189</v>
      </c>
      <c r="C173" s="848"/>
      <c r="D173" s="849"/>
      <c r="E173" s="48"/>
    </row>
    <row r="174" spans="1:6" outlineLevel="1" x14ac:dyDescent="0.25">
      <c r="B174" s="847" t="s">
        <v>190</v>
      </c>
      <c r="C174" s="848"/>
      <c r="D174" s="849"/>
      <c r="E174" s="48"/>
    </row>
    <row r="175" spans="1:6" ht="13.8" outlineLevel="1" thickBot="1" x14ac:dyDescent="0.3">
      <c r="B175" s="847" t="s">
        <v>191</v>
      </c>
      <c r="C175" s="848"/>
      <c r="D175" s="849"/>
      <c r="E175" s="48"/>
    </row>
    <row r="176" spans="1:6" ht="13.8" thickBot="1" x14ac:dyDescent="0.3">
      <c r="B176" s="829" t="s">
        <v>162</v>
      </c>
      <c r="C176" s="830"/>
      <c r="D176" s="844"/>
      <c r="E176" s="358">
        <f>SUM(E169:E175)*(1+4/1000)</f>
        <v>0</v>
      </c>
    </row>
    <row r="180" spans="1:7" ht="13.8" thickBot="1" x14ac:dyDescent="0.3"/>
    <row r="181" spans="1:7" ht="15" thickBot="1" x14ac:dyDescent="0.35">
      <c r="A181" s="191"/>
      <c r="B181" s="831" t="s">
        <v>192</v>
      </c>
      <c r="C181" s="832"/>
      <c r="D181" s="197" t="s">
        <v>193</v>
      </c>
      <c r="E181" s="197" t="s">
        <v>160</v>
      </c>
      <c r="F181" s="198" t="s">
        <v>170</v>
      </c>
      <c r="G181" s="190" t="s">
        <v>155</v>
      </c>
    </row>
    <row r="182" spans="1:7" outlineLevel="1" x14ac:dyDescent="0.25">
      <c r="B182" s="833"/>
      <c r="C182" s="834"/>
      <c r="D182" s="35"/>
      <c r="E182" s="36"/>
      <c r="F182" s="199">
        <f t="shared" ref="F182:F188" si="15">E182*D182*(1+4/1000)</f>
        <v>0</v>
      </c>
    </row>
    <row r="183" spans="1:7" outlineLevel="1" x14ac:dyDescent="0.25">
      <c r="B183" s="827"/>
      <c r="C183" s="828"/>
      <c r="D183" s="143"/>
      <c r="E183" s="44"/>
      <c r="F183" s="205">
        <f t="shared" si="15"/>
        <v>0</v>
      </c>
    </row>
    <row r="184" spans="1:7" outlineLevel="1" x14ac:dyDescent="0.25">
      <c r="B184" s="827"/>
      <c r="C184" s="828"/>
      <c r="D184" s="143"/>
      <c r="E184" s="44"/>
      <c r="F184" s="205">
        <f t="shared" si="15"/>
        <v>0</v>
      </c>
    </row>
    <row r="185" spans="1:7" outlineLevel="1" x14ac:dyDescent="0.25">
      <c r="B185" s="827"/>
      <c r="C185" s="828"/>
      <c r="D185" s="143"/>
      <c r="E185" s="44"/>
      <c r="F185" s="205">
        <f t="shared" si="15"/>
        <v>0</v>
      </c>
    </row>
    <row r="186" spans="1:7" outlineLevel="1" x14ac:dyDescent="0.25">
      <c r="B186" s="827"/>
      <c r="C186" s="828"/>
      <c r="D186" s="143"/>
      <c r="E186" s="44"/>
      <c r="F186" s="205">
        <f t="shared" si="15"/>
        <v>0</v>
      </c>
    </row>
    <row r="187" spans="1:7" outlineLevel="1" x14ac:dyDescent="0.25">
      <c r="B187" s="827"/>
      <c r="C187" s="828"/>
      <c r="D187" s="143"/>
      <c r="E187" s="44"/>
      <c r="F187" s="205">
        <f t="shared" si="15"/>
        <v>0</v>
      </c>
    </row>
    <row r="188" spans="1:7" ht="13.8" outlineLevel="1" thickBot="1" x14ac:dyDescent="0.3">
      <c r="B188" s="827"/>
      <c r="C188" s="828"/>
      <c r="D188" s="143"/>
      <c r="E188" s="44"/>
      <c r="F188" s="206">
        <f t="shared" si="15"/>
        <v>0</v>
      </c>
    </row>
    <row r="189" spans="1:7" ht="13.8" thickBot="1" x14ac:dyDescent="0.3">
      <c r="B189" s="829" t="s">
        <v>162</v>
      </c>
      <c r="C189" s="830"/>
      <c r="D189" s="830"/>
      <c r="E189" s="844"/>
      <c r="F189" s="358">
        <f>SUM(F182:F188)</f>
        <v>0</v>
      </c>
    </row>
    <row r="194" spans="1:7" ht="13.8" thickBot="1" x14ac:dyDescent="0.3"/>
    <row r="195" spans="1:7" ht="27" thickBot="1" x14ac:dyDescent="0.35">
      <c r="A195" s="191"/>
      <c r="B195" s="831" t="s">
        <v>194</v>
      </c>
      <c r="C195" s="832"/>
      <c r="D195" s="197" t="s">
        <v>195</v>
      </c>
      <c r="E195" s="197" t="s">
        <v>196</v>
      </c>
      <c r="F195" s="198" t="s">
        <v>170</v>
      </c>
      <c r="G195" s="190" t="s">
        <v>155</v>
      </c>
    </row>
    <row r="196" spans="1:7" outlineLevel="1" x14ac:dyDescent="0.25">
      <c r="B196" s="833"/>
      <c r="C196" s="834"/>
      <c r="D196" s="35"/>
      <c r="E196" s="36"/>
      <c r="F196" s="199">
        <f t="shared" ref="F196:F202" si="16">E196*D196*(1+4/1000)</f>
        <v>0</v>
      </c>
    </row>
    <row r="197" spans="1:7" outlineLevel="1" x14ac:dyDescent="0.25">
      <c r="B197" s="827"/>
      <c r="C197" s="828"/>
      <c r="D197" s="143"/>
      <c r="E197" s="44"/>
      <c r="F197" s="205">
        <f t="shared" si="16"/>
        <v>0</v>
      </c>
    </row>
    <row r="198" spans="1:7" outlineLevel="1" x14ac:dyDescent="0.25">
      <c r="B198" s="827"/>
      <c r="C198" s="828"/>
      <c r="D198" s="143"/>
      <c r="E198" s="44"/>
      <c r="F198" s="205">
        <f t="shared" si="16"/>
        <v>0</v>
      </c>
    </row>
    <row r="199" spans="1:7" outlineLevel="1" x14ac:dyDescent="0.25">
      <c r="B199" s="827"/>
      <c r="C199" s="828"/>
      <c r="D199" s="143"/>
      <c r="E199" s="44"/>
      <c r="F199" s="205">
        <f t="shared" si="16"/>
        <v>0</v>
      </c>
    </row>
    <row r="200" spans="1:7" outlineLevel="1" x14ac:dyDescent="0.25">
      <c r="B200" s="827"/>
      <c r="C200" s="828"/>
      <c r="D200" s="143"/>
      <c r="E200" s="44"/>
      <c r="F200" s="205">
        <f t="shared" si="16"/>
        <v>0</v>
      </c>
    </row>
    <row r="201" spans="1:7" outlineLevel="1" x14ac:dyDescent="0.25">
      <c r="B201" s="827"/>
      <c r="C201" s="828"/>
      <c r="D201" s="143"/>
      <c r="E201" s="44"/>
      <c r="F201" s="205">
        <f t="shared" si="16"/>
        <v>0</v>
      </c>
    </row>
    <row r="202" spans="1:7" ht="13.8" outlineLevel="1" thickBot="1" x14ac:dyDescent="0.3">
      <c r="B202" s="827"/>
      <c r="C202" s="828"/>
      <c r="D202" s="143"/>
      <c r="E202" s="44"/>
      <c r="F202" s="206">
        <f t="shared" si="16"/>
        <v>0</v>
      </c>
    </row>
    <row r="203" spans="1:7" ht="13.8" thickBot="1" x14ac:dyDescent="0.3">
      <c r="B203" s="829" t="s">
        <v>162</v>
      </c>
      <c r="C203" s="830"/>
      <c r="D203" s="830"/>
      <c r="E203" s="844"/>
      <c r="F203" s="358">
        <f>SUM(F196:F202)</f>
        <v>0</v>
      </c>
    </row>
    <row r="208" spans="1:7" ht="13.8" thickBot="1" x14ac:dyDescent="0.3"/>
    <row r="209" spans="1:12" ht="27.6" thickBot="1" x14ac:dyDescent="0.35">
      <c r="A209" s="191"/>
      <c r="B209" s="831" t="s">
        <v>197</v>
      </c>
      <c r="C209" s="832"/>
      <c r="D209" s="208" t="s">
        <v>198</v>
      </c>
      <c r="E209" s="208" t="s">
        <v>199</v>
      </c>
      <c r="F209" s="209" t="s">
        <v>200</v>
      </c>
      <c r="G209" s="210" t="s">
        <v>170</v>
      </c>
      <c r="H209" s="190" t="s">
        <v>155</v>
      </c>
    </row>
    <row r="210" spans="1:12" outlineLevel="1" x14ac:dyDescent="0.25">
      <c r="B210" s="833"/>
      <c r="C210" s="834"/>
      <c r="D210" s="142"/>
      <c r="E210" s="50"/>
      <c r="F210" s="51"/>
      <c r="G210" s="199">
        <f>((D210*E210)+(D210*F210))*(1+4/1000)</f>
        <v>0</v>
      </c>
    </row>
    <row r="211" spans="1:12" outlineLevel="1" x14ac:dyDescent="0.25">
      <c r="B211" s="827"/>
      <c r="C211" s="828"/>
      <c r="D211" s="141"/>
      <c r="E211" s="52"/>
      <c r="F211" s="53"/>
      <c r="G211" s="199">
        <f t="shared" ref="G211:G214" si="17">((D211*E211)+(D211*F211))*(1+4/1000)</f>
        <v>0</v>
      </c>
      <c r="K211" s="138"/>
    </row>
    <row r="212" spans="1:12" outlineLevel="1" x14ac:dyDescent="0.25">
      <c r="B212" s="827"/>
      <c r="C212" s="828"/>
      <c r="D212" s="141"/>
      <c r="E212" s="52"/>
      <c r="F212" s="53"/>
      <c r="G212" s="199">
        <f t="shared" si="17"/>
        <v>0</v>
      </c>
      <c r="K212" s="138"/>
      <c r="L212" s="139"/>
    </row>
    <row r="213" spans="1:12" outlineLevel="1" x14ac:dyDescent="0.25">
      <c r="B213" s="827"/>
      <c r="C213" s="828"/>
      <c r="D213" s="141"/>
      <c r="E213" s="52"/>
      <c r="F213" s="53"/>
      <c r="G213" s="199">
        <f>((D213*E213)+(D213*F213))*(1+4/1000)</f>
        <v>0</v>
      </c>
    </row>
    <row r="214" spans="1:12" outlineLevel="1" x14ac:dyDescent="0.25">
      <c r="B214" s="827"/>
      <c r="C214" s="828"/>
      <c r="D214" s="141"/>
      <c r="E214" s="52"/>
      <c r="F214" s="53"/>
      <c r="G214" s="199">
        <f t="shared" si="17"/>
        <v>0</v>
      </c>
    </row>
    <row r="215" spans="1:12" ht="13.8" outlineLevel="1" thickBot="1" x14ac:dyDescent="0.3">
      <c r="B215" s="827"/>
      <c r="C215" s="828"/>
      <c r="D215" s="141"/>
      <c r="E215" s="52"/>
      <c r="F215" s="53"/>
      <c r="G215" s="199">
        <f>((D215*E215)+(D215*F215))*(1+4/1000)</f>
        <v>0</v>
      </c>
    </row>
    <row r="216" spans="1:12" ht="13.8" thickBot="1" x14ac:dyDescent="0.3">
      <c r="B216" s="829" t="s">
        <v>162</v>
      </c>
      <c r="C216" s="830"/>
      <c r="D216" s="830"/>
      <c r="E216" s="830"/>
      <c r="F216" s="830"/>
      <c r="G216" s="358">
        <f>SUM(G210:G215)</f>
        <v>0</v>
      </c>
    </row>
    <row r="217" spans="1:12" x14ac:dyDescent="0.25">
      <c r="B217" s="17"/>
      <c r="C217" s="17"/>
      <c r="D217" s="17"/>
      <c r="E217" s="17"/>
      <c r="F217" s="17"/>
      <c r="G217" s="17"/>
    </row>
    <row r="222" spans="1:12" ht="13.8" thickBot="1" x14ac:dyDescent="0.3"/>
    <row r="223" spans="1:12" ht="32.25" customHeight="1" thickBot="1" x14ac:dyDescent="0.35">
      <c r="A223" s="191"/>
      <c r="B223" s="831" t="s">
        <v>201</v>
      </c>
      <c r="C223" s="832"/>
      <c r="D223" s="198" t="s">
        <v>170</v>
      </c>
      <c r="E223" s="190" t="s">
        <v>155</v>
      </c>
    </row>
    <row r="224" spans="1:12" outlineLevel="1" x14ac:dyDescent="0.25">
      <c r="B224" s="833"/>
      <c r="C224" s="834"/>
      <c r="D224" s="47"/>
    </row>
    <row r="225" spans="1:7" outlineLevel="1" x14ac:dyDescent="0.25">
      <c r="B225" s="827"/>
      <c r="C225" s="828"/>
      <c r="D225" s="48"/>
    </row>
    <row r="226" spans="1:7" outlineLevel="1" x14ac:dyDescent="0.25">
      <c r="B226" s="827"/>
      <c r="C226" s="828"/>
      <c r="D226" s="48"/>
    </row>
    <row r="227" spans="1:7" outlineLevel="1" x14ac:dyDescent="0.25">
      <c r="B227" s="827"/>
      <c r="C227" s="828"/>
      <c r="D227" s="48"/>
    </row>
    <row r="228" spans="1:7" outlineLevel="1" x14ac:dyDescent="0.25">
      <c r="B228" s="827"/>
      <c r="C228" s="828"/>
      <c r="D228" s="48"/>
    </row>
    <row r="229" spans="1:7" outlineLevel="1" x14ac:dyDescent="0.25">
      <c r="B229" s="827"/>
      <c r="C229" s="828"/>
      <c r="D229" s="48"/>
    </row>
    <row r="230" spans="1:7" ht="13.8" outlineLevel="1" thickBot="1" x14ac:dyDescent="0.3">
      <c r="B230" s="827"/>
      <c r="C230" s="828"/>
      <c r="D230" s="49"/>
    </row>
    <row r="231" spans="1:7" ht="13.8" thickBot="1" x14ac:dyDescent="0.3">
      <c r="B231" s="829" t="s">
        <v>162</v>
      </c>
      <c r="C231" s="830"/>
      <c r="D231" s="358">
        <f>SUM(D224:D230)*(1+4/1000)</f>
        <v>0</v>
      </c>
    </row>
    <row r="236" spans="1:7" ht="13.8" thickBot="1" x14ac:dyDescent="0.3"/>
    <row r="237" spans="1:7" ht="27" thickBot="1" x14ac:dyDescent="0.35">
      <c r="A237" s="191"/>
      <c r="B237" s="831" t="s">
        <v>202</v>
      </c>
      <c r="C237" s="832"/>
      <c r="D237" s="197" t="s">
        <v>203</v>
      </c>
      <c r="E237" s="197" t="s">
        <v>173</v>
      </c>
      <c r="F237" s="198" t="s">
        <v>170</v>
      </c>
      <c r="G237" s="190" t="s">
        <v>155</v>
      </c>
    </row>
    <row r="238" spans="1:7" outlineLevel="1" x14ac:dyDescent="0.25">
      <c r="B238" s="845" t="s">
        <v>204</v>
      </c>
      <c r="C238" s="846"/>
      <c r="D238" s="35"/>
      <c r="E238" s="36"/>
      <c r="F238" s="199">
        <f>E238*D238*(1+4/1000)</f>
        <v>0</v>
      </c>
    </row>
    <row r="239" spans="1:7" outlineLevel="1" x14ac:dyDescent="0.25">
      <c r="B239" s="842" t="s">
        <v>205</v>
      </c>
      <c r="C239" s="843"/>
      <c r="D239" s="143"/>
      <c r="E239" s="44"/>
      <c r="F239" s="199">
        <f>E239*D239*(1+4/1000)</f>
        <v>0</v>
      </c>
    </row>
    <row r="240" spans="1:7" outlineLevel="1" x14ac:dyDescent="0.25">
      <c r="B240" s="842" t="s">
        <v>206</v>
      </c>
      <c r="C240" s="843"/>
      <c r="D240" s="143"/>
      <c r="E240" s="44"/>
      <c r="F240" s="199">
        <f t="shared" ref="F240:F244" si="18">E240*D240*(1+4/1000)</f>
        <v>0</v>
      </c>
    </row>
    <row r="241" spans="1:6" outlineLevel="1" x14ac:dyDescent="0.25">
      <c r="B241" s="842" t="s">
        <v>207</v>
      </c>
      <c r="C241" s="843"/>
      <c r="D241" s="143"/>
      <c r="E241" s="44"/>
      <c r="F241" s="199">
        <f>E241*D241*(1+4/1000)</f>
        <v>0</v>
      </c>
    </row>
    <row r="242" spans="1:6" outlineLevel="1" x14ac:dyDescent="0.25">
      <c r="B242" s="842" t="s">
        <v>208</v>
      </c>
      <c r="C242" s="843"/>
      <c r="D242" s="143"/>
      <c r="E242" s="44"/>
      <c r="F242" s="199">
        <f t="shared" si="18"/>
        <v>0</v>
      </c>
    </row>
    <row r="243" spans="1:6" outlineLevel="1" x14ac:dyDescent="0.25">
      <c r="B243" s="842"/>
      <c r="C243" s="843"/>
      <c r="D243" s="143"/>
      <c r="E243" s="44"/>
      <c r="F243" s="199">
        <f>E243*D243*(1+4/1000)</f>
        <v>0</v>
      </c>
    </row>
    <row r="244" spans="1:6" ht="13.8" outlineLevel="1" thickBot="1" x14ac:dyDescent="0.3">
      <c r="B244" s="842"/>
      <c r="C244" s="843"/>
      <c r="D244" s="143"/>
      <c r="E244" s="44"/>
      <c r="F244" s="199">
        <f t="shared" si="18"/>
        <v>0</v>
      </c>
    </row>
    <row r="245" spans="1:6" ht="13.8" thickBot="1" x14ac:dyDescent="0.3">
      <c r="B245" s="829" t="s">
        <v>162</v>
      </c>
      <c r="C245" s="830"/>
      <c r="D245" s="830"/>
      <c r="E245" s="844"/>
      <c r="F245" s="358">
        <f>SUM(F238:F244)</f>
        <v>0</v>
      </c>
    </row>
    <row r="251" spans="1:6" ht="13.8" thickBot="1" x14ac:dyDescent="0.3"/>
    <row r="252" spans="1:6" ht="17.25" customHeight="1" thickBot="1" x14ac:dyDescent="0.35">
      <c r="A252" s="191"/>
      <c r="B252" s="840" t="s">
        <v>209</v>
      </c>
      <c r="C252" s="841"/>
      <c r="D252" s="207" t="s">
        <v>170</v>
      </c>
      <c r="E252" s="190" t="s">
        <v>155</v>
      </c>
    </row>
    <row r="253" spans="1:6" outlineLevel="1" x14ac:dyDescent="0.25">
      <c r="B253" s="833"/>
      <c r="C253" s="834"/>
      <c r="D253" s="47"/>
    </row>
    <row r="254" spans="1:6" outlineLevel="1" x14ac:dyDescent="0.25">
      <c r="B254" s="827"/>
      <c r="C254" s="828"/>
      <c r="D254" s="48"/>
    </row>
    <row r="255" spans="1:6" outlineLevel="1" x14ac:dyDescent="0.25">
      <c r="B255" s="827"/>
      <c r="C255" s="828"/>
      <c r="D255" s="48"/>
    </row>
    <row r="256" spans="1:6" outlineLevel="1" x14ac:dyDescent="0.25">
      <c r="B256" s="827"/>
      <c r="C256" s="828"/>
      <c r="D256" s="48"/>
    </row>
    <row r="257" spans="1:5" outlineLevel="1" x14ac:dyDescent="0.25">
      <c r="B257" s="827"/>
      <c r="C257" s="828"/>
      <c r="D257" s="48"/>
    </row>
    <row r="258" spans="1:5" ht="13.8" outlineLevel="1" thickBot="1" x14ac:dyDescent="0.3">
      <c r="B258" s="827"/>
      <c r="C258" s="828"/>
      <c r="D258" s="48"/>
    </row>
    <row r="259" spans="1:5" ht="13.8" thickBot="1" x14ac:dyDescent="0.3">
      <c r="B259" s="829" t="s">
        <v>162</v>
      </c>
      <c r="C259" s="830"/>
      <c r="D259" s="358">
        <f>SUM(D253:D258)*(1+4/1000)</f>
        <v>0</v>
      </c>
    </row>
    <row r="268" spans="1:5" ht="13.8" thickBot="1" x14ac:dyDescent="0.3"/>
    <row r="269" spans="1:5" ht="28.5" customHeight="1" thickBot="1" x14ac:dyDescent="0.35">
      <c r="A269" s="191"/>
      <c r="B269" s="831" t="s">
        <v>210</v>
      </c>
      <c r="C269" s="832"/>
      <c r="D269" s="207" t="s">
        <v>170</v>
      </c>
      <c r="E269" s="190" t="s">
        <v>155</v>
      </c>
    </row>
    <row r="270" spans="1:5" outlineLevel="1" x14ac:dyDescent="0.25">
      <c r="B270" s="833"/>
      <c r="C270" s="834"/>
      <c r="D270" s="47"/>
    </row>
    <row r="271" spans="1:5" outlineLevel="1" x14ac:dyDescent="0.25">
      <c r="B271" s="827"/>
      <c r="C271" s="828"/>
      <c r="D271" s="48"/>
    </row>
    <row r="272" spans="1:5" outlineLevel="1" x14ac:dyDescent="0.25">
      <c r="B272" s="827"/>
      <c r="C272" s="828"/>
      <c r="D272" s="48"/>
    </row>
    <row r="273" spans="1:5" outlineLevel="1" x14ac:dyDescent="0.25">
      <c r="B273" s="827"/>
      <c r="C273" s="828"/>
      <c r="D273" s="48"/>
    </row>
    <row r="274" spans="1:5" outlineLevel="1" x14ac:dyDescent="0.25">
      <c r="B274" s="827"/>
      <c r="C274" s="828"/>
      <c r="D274" s="48"/>
    </row>
    <row r="275" spans="1:5" ht="13.8" outlineLevel="1" thickBot="1" x14ac:dyDescent="0.3">
      <c r="B275" s="827"/>
      <c r="C275" s="828"/>
      <c r="D275" s="48"/>
    </row>
    <row r="276" spans="1:5" ht="13.8" thickBot="1" x14ac:dyDescent="0.3">
      <c r="B276" s="829" t="s">
        <v>162</v>
      </c>
      <c r="C276" s="830"/>
      <c r="D276" s="358">
        <f>SUM(D270:D275)*(1+4/1000)</f>
        <v>0</v>
      </c>
    </row>
    <row r="277" spans="1:5" ht="13.5" customHeight="1" x14ac:dyDescent="0.25"/>
    <row r="284" spans="1:5" ht="13.8" thickBot="1" x14ac:dyDescent="0.3"/>
    <row r="285" spans="1:5" ht="40.200000000000003" thickBot="1" x14ac:dyDescent="0.35">
      <c r="A285" s="191"/>
      <c r="B285" s="831" t="s">
        <v>211</v>
      </c>
      <c r="C285" s="832"/>
      <c r="D285" s="198" t="s">
        <v>212</v>
      </c>
      <c r="E285" s="190" t="s">
        <v>155</v>
      </c>
    </row>
    <row r="286" spans="1:5" outlineLevel="1" x14ac:dyDescent="0.25">
      <c r="B286" s="833"/>
      <c r="C286" s="834"/>
      <c r="D286" s="47"/>
    </row>
    <row r="287" spans="1:5" outlineLevel="1" x14ac:dyDescent="0.25">
      <c r="B287" s="827"/>
      <c r="C287" s="828"/>
      <c r="D287" s="48"/>
    </row>
    <row r="288" spans="1:5" outlineLevel="1" x14ac:dyDescent="0.25">
      <c r="B288" s="827"/>
      <c r="C288" s="828"/>
      <c r="D288" s="48"/>
    </row>
    <row r="289" spans="1:7" outlineLevel="1" x14ac:dyDescent="0.25">
      <c r="B289" s="827"/>
      <c r="C289" s="828"/>
      <c r="D289" s="48"/>
    </row>
    <row r="290" spans="1:7" outlineLevel="1" x14ac:dyDescent="0.25">
      <c r="B290" s="827"/>
      <c r="C290" s="828"/>
      <c r="D290" s="48"/>
    </row>
    <row r="291" spans="1:7" ht="13.8" outlineLevel="1" thickBot="1" x14ac:dyDescent="0.3">
      <c r="B291" s="827"/>
      <c r="C291" s="828"/>
      <c r="D291" s="48"/>
    </row>
    <row r="292" spans="1:7" ht="13.8" thickBot="1" x14ac:dyDescent="0.3">
      <c r="B292" s="829" t="s">
        <v>162</v>
      </c>
      <c r="C292" s="830"/>
      <c r="D292" s="358">
        <f>SUM(D286:D291)*(1+4/1000)</f>
        <v>0</v>
      </c>
    </row>
    <row r="293" spans="1:7" x14ac:dyDescent="0.25">
      <c r="B293" s="17"/>
      <c r="C293" s="17"/>
      <c r="D293" s="18"/>
    </row>
    <row r="294" spans="1:7" x14ac:dyDescent="0.25">
      <c r="B294" s="17"/>
      <c r="C294" s="17"/>
      <c r="D294" s="18"/>
    </row>
    <row r="295" spans="1:7" x14ac:dyDescent="0.25">
      <c r="B295" s="17"/>
      <c r="C295" s="17"/>
      <c r="D295" s="18"/>
    </row>
    <row r="296" spans="1:7" x14ac:dyDescent="0.25">
      <c r="B296" s="17"/>
      <c r="C296" s="17"/>
      <c r="D296" s="18"/>
    </row>
    <row r="297" spans="1:7" x14ac:dyDescent="0.25">
      <c r="B297" s="17"/>
      <c r="C297" s="17"/>
      <c r="D297" s="18"/>
    </row>
    <row r="298" spans="1:7" x14ac:dyDescent="0.25">
      <c r="B298" s="17"/>
      <c r="C298" s="17"/>
      <c r="D298" s="18"/>
    </row>
    <row r="299" spans="1:7" ht="26.4" x14ac:dyDescent="0.3">
      <c r="A299" s="192"/>
      <c r="B299" s="839" t="s">
        <v>213</v>
      </c>
      <c r="C299" s="839"/>
      <c r="D299" s="211" t="s">
        <v>195</v>
      </c>
      <c r="E299" s="211" t="s">
        <v>196</v>
      </c>
      <c r="F299" s="211" t="s">
        <v>170</v>
      </c>
      <c r="G299" s="190" t="s">
        <v>155</v>
      </c>
    </row>
    <row r="300" spans="1:7" x14ac:dyDescent="0.25">
      <c r="B300" s="835"/>
      <c r="C300" s="835"/>
      <c r="D300" s="44"/>
      <c r="E300" s="220"/>
      <c r="F300" s="204">
        <f>E300*D300*(1+4/1000)</f>
        <v>0</v>
      </c>
    </row>
    <row r="301" spans="1:7" x14ac:dyDescent="0.25">
      <c r="B301" s="835"/>
      <c r="C301" s="835"/>
      <c r="D301" s="44"/>
      <c r="E301" s="220"/>
      <c r="F301" s="204">
        <f t="shared" ref="F301:F305" si="19">E301*D301*(1+4/1000)</f>
        <v>0</v>
      </c>
    </row>
    <row r="302" spans="1:7" x14ac:dyDescent="0.25">
      <c r="B302" s="835"/>
      <c r="C302" s="835"/>
      <c r="D302" s="44"/>
      <c r="E302" s="220"/>
      <c r="F302" s="204">
        <f t="shared" si="19"/>
        <v>0</v>
      </c>
    </row>
    <row r="303" spans="1:7" x14ac:dyDescent="0.25">
      <c r="B303" s="835"/>
      <c r="C303" s="835"/>
      <c r="D303" s="44"/>
      <c r="E303" s="220"/>
      <c r="F303" s="204">
        <f t="shared" si="19"/>
        <v>0</v>
      </c>
    </row>
    <row r="304" spans="1:7" x14ac:dyDescent="0.25">
      <c r="B304" s="835"/>
      <c r="C304" s="835"/>
      <c r="D304" s="44"/>
      <c r="E304" s="220"/>
      <c r="F304" s="204">
        <f t="shared" si="19"/>
        <v>0</v>
      </c>
    </row>
    <row r="305" spans="2:6" x14ac:dyDescent="0.25">
      <c r="B305" s="835"/>
      <c r="C305" s="835"/>
      <c r="D305" s="44"/>
      <c r="E305" s="220"/>
      <c r="F305" s="204">
        <f t="shared" si="19"/>
        <v>0</v>
      </c>
    </row>
    <row r="306" spans="2:6" x14ac:dyDescent="0.25">
      <c r="B306" s="836" t="s">
        <v>162</v>
      </c>
      <c r="C306" s="837"/>
      <c r="D306" s="837"/>
      <c r="E306" s="838"/>
      <c r="F306" s="360">
        <f>ROUND(SUM(F300:F305),0)</f>
        <v>0</v>
      </c>
    </row>
    <row r="307" spans="2:6" x14ac:dyDescent="0.25">
      <c r="B307" s="17"/>
      <c r="C307" s="17"/>
      <c r="D307" s="18"/>
    </row>
    <row r="321" spans="1:13" ht="13.8" thickBot="1" x14ac:dyDescent="0.3"/>
    <row r="322" spans="1:13" ht="42" customHeight="1" thickBot="1" x14ac:dyDescent="0.35">
      <c r="A322" s="191"/>
      <c r="B322" s="831" t="s">
        <v>214</v>
      </c>
      <c r="C322" s="832"/>
      <c r="D322" s="198" t="s">
        <v>170</v>
      </c>
      <c r="E322" s="190" t="s">
        <v>155</v>
      </c>
      <c r="F322" s="831" t="s">
        <v>215</v>
      </c>
      <c r="G322" s="832"/>
      <c r="H322" s="198" t="s">
        <v>170</v>
      </c>
      <c r="I322" s="190" t="s">
        <v>155</v>
      </c>
      <c r="J322" s="831" t="s">
        <v>216</v>
      </c>
      <c r="K322" s="832"/>
      <c r="L322" s="198" t="s">
        <v>170</v>
      </c>
      <c r="M322" s="190" t="s">
        <v>155</v>
      </c>
    </row>
    <row r="323" spans="1:13" outlineLevel="1" x14ac:dyDescent="0.25">
      <c r="B323" s="833"/>
      <c r="C323" s="834"/>
      <c r="D323" s="47"/>
      <c r="F323" s="833"/>
      <c r="G323" s="834"/>
      <c r="H323" s="47"/>
      <c r="J323" s="833"/>
      <c r="K323" s="834"/>
      <c r="L323" s="47"/>
    </row>
    <row r="324" spans="1:13" outlineLevel="1" x14ac:dyDescent="0.25">
      <c r="B324" s="827"/>
      <c r="C324" s="828"/>
      <c r="D324" s="48"/>
      <c r="F324" s="827"/>
      <c r="G324" s="828"/>
      <c r="H324" s="48"/>
      <c r="J324" s="827"/>
      <c r="K324" s="828"/>
      <c r="L324" s="48"/>
    </row>
    <row r="325" spans="1:13" outlineLevel="1" x14ac:dyDescent="0.25">
      <c r="B325" s="827"/>
      <c r="C325" s="828"/>
      <c r="D325" s="48"/>
      <c r="F325" s="827"/>
      <c r="G325" s="828"/>
      <c r="H325" s="48"/>
      <c r="J325" s="827"/>
      <c r="K325" s="828"/>
      <c r="L325" s="48"/>
    </row>
    <row r="326" spans="1:13" outlineLevel="1" x14ac:dyDescent="0.25">
      <c r="B326" s="827"/>
      <c r="C326" s="828"/>
      <c r="D326" s="48"/>
      <c r="F326" s="827"/>
      <c r="G326" s="828"/>
      <c r="H326" s="48"/>
      <c r="J326" s="827"/>
      <c r="K326" s="828"/>
      <c r="L326" s="48"/>
    </row>
    <row r="327" spans="1:13" outlineLevel="1" x14ac:dyDescent="0.25">
      <c r="B327" s="827"/>
      <c r="C327" s="828"/>
      <c r="D327" s="48"/>
      <c r="F327" s="827"/>
      <c r="G327" s="828"/>
      <c r="H327" s="48"/>
      <c r="J327" s="827"/>
      <c r="K327" s="828"/>
      <c r="L327" s="48"/>
    </row>
    <row r="328" spans="1:13" ht="13.5" customHeight="1" outlineLevel="1" thickBot="1" x14ac:dyDescent="0.3">
      <c r="B328" s="827"/>
      <c r="C328" s="828"/>
      <c r="D328" s="48"/>
      <c r="F328" s="827"/>
      <c r="G328" s="828"/>
      <c r="H328" s="48"/>
      <c r="J328" s="827"/>
      <c r="K328" s="828"/>
      <c r="L328" s="48"/>
    </row>
    <row r="329" spans="1:13" ht="13.8" thickBot="1" x14ac:dyDescent="0.3">
      <c r="B329" s="829" t="s">
        <v>162</v>
      </c>
      <c r="C329" s="830"/>
      <c r="D329" s="358">
        <f>ROUND(SUM(D323:D328),0)*1.004</f>
        <v>0</v>
      </c>
      <c r="F329" s="829" t="s">
        <v>162</v>
      </c>
      <c r="G329" s="830"/>
      <c r="H329" s="358">
        <f>ROUND(SUM(H323:H328),0)*1.004</f>
        <v>0</v>
      </c>
      <c r="J329" s="829" t="s">
        <v>162</v>
      </c>
      <c r="K329" s="830"/>
      <c r="L329" s="358">
        <f>ROUND(SUM(L323:L328),0)*1.004</f>
        <v>0</v>
      </c>
    </row>
    <row r="330" spans="1:13" x14ac:dyDescent="0.25">
      <c r="B330" s="17"/>
      <c r="C330" s="17"/>
      <c r="D330" s="18"/>
      <c r="F330" s="17"/>
      <c r="G330" s="17"/>
      <c r="H330" s="18"/>
      <c r="J330" s="17"/>
      <c r="K330" s="17"/>
      <c r="L330" s="18"/>
    </row>
    <row r="331" spans="1:13" ht="13.8" thickBot="1" x14ac:dyDescent="0.3">
      <c r="B331" s="17"/>
    </row>
    <row r="332" spans="1:13" ht="48" customHeight="1" thickBot="1" x14ac:dyDescent="0.35">
      <c r="B332" s="831" t="s">
        <v>217</v>
      </c>
      <c r="C332" s="832"/>
      <c r="D332" s="198" t="s">
        <v>170</v>
      </c>
      <c r="E332" s="190" t="s">
        <v>155</v>
      </c>
      <c r="F332" s="831" t="s">
        <v>218</v>
      </c>
      <c r="G332" s="832"/>
      <c r="H332" s="198" t="s">
        <v>170</v>
      </c>
      <c r="I332" s="190" t="s">
        <v>155</v>
      </c>
      <c r="J332" s="831" t="s">
        <v>219</v>
      </c>
      <c r="K332" s="832"/>
      <c r="L332" s="198" t="s">
        <v>170</v>
      </c>
      <c r="M332" s="409" t="s">
        <v>155</v>
      </c>
    </row>
    <row r="333" spans="1:13" x14ac:dyDescent="0.25">
      <c r="B333" s="833"/>
      <c r="C333" s="834"/>
      <c r="D333" s="47"/>
      <c r="F333" s="833"/>
      <c r="G333" s="834"/>
      <c r="H333" s="47"/>
      <c r="J333" s="833"/>
      <c r="K333" s="834"/>
      <c r="L333" s="47"/>
    </row>
    <row r="334" spans="1:13" x14ac:dyDescent="0.25">
      <c r="B334" s="827"/>
      <c r="C334" s="828"/>
      <c r="D334" s="48"/>
      <c r="F334" s="827"/>
      <c r="G334" s="828"/>
      <c r="H334" s="48"/>
      <c r="J334" s="827"/>
      <c r="K334" s="828"/>
      <c r="L334" s="48"/>
    </row>
    <row r="335" spans="1:13" ht="13.5" customHeight="1" x14ac:dyDescent="0.25">
      <c r="B335" s="827"/>
      <c r="C335" s="828"/>
      <c r="D335" s="48"/>
      <c r="F335" s="827"/>
      <c r="G335" s="828"/>
      <c r="H335" s="48"/>
      <c r="J335" s="827"/>
      <c r="K335" s="828"/>
      <c r="L335" s="48"/>
    </row>
    <row r="336" spans="1:13" outlineLevel="1" x14ac:dyDescent="0.25">
      <c r="B336" s="827"/>
      <c r="C336" s="828"/>
      <c r="D336" s="48"/>
      <c r="F336" s="827"/>
      <c r="G336" s="828"/>
      <c r="H336" s="48"/>
      <c r="J336" s="827"/>
      <c r="K336" s="828"/>
      <c r="L336" s="48"/>
    </row>
    <row r="337" spans="1:12" outlineLevel="1" x14ac:dyDescent="0.25">
      <c r="B337" s="827"/>
      <c r="C337" s="828"/>
      <c r="D337" s="48"/>
      <c r="F337" s="827"/>
      <c r="G337" s="828"/>
      <c r="H337" s="48"/>
      <c r="J337" s="827"/>
      <c r="K337" s="828"/>
      <c r="L337" s="48"/>
    </row>
    <row r="338" spans="1:12" ht="13.8" outlineLevel="1" thickBot="1" x14ac:dyDescent="0.3">
      <c r="B338" s="827"/>
      <c r="C338" s="828"/>
      <c r="D338" s="48"/>
      <c r="F338" s="827"/>
      <c r="G338" s="828"/>
      <c r="H338" s="48"/>
      <c r="J338" s="827"/>
      <c r="K338" s="828"/>
      <c r="L338" s="48"/>
    </row>
    <row r="339" spans="1:12" ht="13.8" outlineLevel="1" thickBot="1" x14ac:dyDescent="0.3">
      <c r="B339" s="829" t="s">
        <v>162</v>
      </c>
      <c r="C339" s="830"/>
      <c r="D339" s="358">
        <f>ROUND(SUM(D333:D338),0)*1.004</f>
        <v>0</v>
      </c>
      <c r="F339" s="829" t="s">
        <v>162</v>
      </c>
      <c r="G339" s="830"/>
      <c r="H339" s="358">
        <f>ROUND(SUM(H333:H338),0)*1.004</f>
        <v>0</v>
      </c>
      <c r="J339" s="829" t="s">
        <v>162</v>
      </c>
      <c r="K339" s="830"/>
      <c r="L339" s="358">
        <f>ROUND(SUM(L333:L338),0)*1.004</f>
        <v>0</v>
      </c>
    </row>
    <row r="340" spans="1:12" outlineLevel="1" x14ac:dyDescent="0.25">
      <c r="B340" s="17"/>
      <c r="C340" s="17"/>
      <c r="D340" s="17"/>
      <c r="E340" s="17"/>
      <c r="F340" s="17"/>
      <c r="G340" s="17"/>
      <c r="H340" s="17"/>
      <c r="I340" s="17"/>
      <c r="J340" s="17"/>
      <c r="K340" s="17"/>
      <c r="L340" s="17"/>
    </row>
    <row r="341" spans="1:12" ht="13.8" thickBot="1" x14ac:dyDescent="0.3">
      <c r="B341" s="17"/>
      <c r="C341" s="17"/>
      <c r="D341" s="17"/>
      <c r="E341" s="17"/>
      <c r="F341" s="17"/>
      <c r="G341" s="17"/>
      <c r="H341" s="17"/>
      <c r="I341" s="17"/>
      <c r="J341" s="17"/>
      <c r="K341" s="17"/>
      <c r="L341" s="17"/>
    </row>
    <row r="342" spans="1:12" ht="37.5" customHeight="1" thickBot="1" x14ac:dyDescent="0.35">
      <c r="A342" s="191"/>
      <c r="B342" s="831" t="s">
        <v>220</v>
      </c>
      <c r="C342" s="832"/>
      <c r="D342" s="198" t="s">
        <v>170</v>
      </c>
      <c r="E342" s="190" t="s">
        <v>155</v>
      </c>
      <c r="F342" s="831" t="s">
        <v>1328</v>
      </c>
      <c r="G342" s="832"/>
      <c r="H342" s="198" t="s">
        <v>170</v>
      </c>
      <c r="I342" s="190" t="s">
        <v>155</v>
      </c>
      <c r="J342" s="17"/>
      <c r="K342" s="17"/>
      <c r="L342" s="17"/>
    </row>
    <row r="343" spans="1:12" x14ac:dyDescent="0.25">
      <c r="B343" s="833"/>
      <c r="C343" s="834"/>
      <c r="D343" s="47"/>
      <c r="E343" s="17"/>
      <c r="F343" s="833"/>
      <c r="G343" s="834"/>
      <c r="H343" s="47"/>
      <c r="J343" s="17"/>
      <c r="K343" s="17"/>
      <c r="L343" s="17"/>
    </row>
    <row r="344" spans="1:12" x14ac:dyDescent="0.25">
      <c r="B344" s="827"/>
      <c r="C344" s="828"/>
      <c r="D344" s="48"/>
      <c r="E344" s="17"/>
      <c r="F344" s="827"/>
      <c r="G344" s="828"/>
      <c r="H344" s="48"/>
      <c r="J344" s="17"/>
      <c r="K344" s="17"/>
      <c r="L344" s="17"/>
    </row>
    <row r="345" spans="1:12" x14ac:dyDescent="0.25">
      <c r="B345" s="827"/>
      <c r="C345" s="828"/>
      <c r="D345" s="48"/>
      <c r="E345" s="17"/>
      <c r="F345" s="827"/>
      <c r="G345" s="828"/>
      <c r="H345" s="48"/>
      <c r="J345" s="17"/>
      <c r="K345" s="17"/>
      <c r="L345" s="17"/>
    </row>
    <row r="346" spans="1:12" x14ac:dyDescent="0.25">
      <c r="B346" s="827"/>
      <c r="C346" s="828"/>
      <c r="D346" s="48"/>
      <c r="E346" s="17"/>
      <c r="F346" s="827"/>
      <c r="G346" s="828"/>
      <c r="H346" s="48"/>
      <c r="J346" s="17"/>
      <c r="K346" s="17"/>
      <c r="L346" s="17"/>
    </row>
    <row r="347" spans="1:12" x14ac:dyDescent="0.25">
      <c r="B347" s="827"/>
      <c r="C347" s="828"/>
      <c r="D347" s="48"/>
      <c r="E347" s="17"/>
      <c r="F347" s="827"/>
      <c r="G347" s="828"/>
      <c r="H347" s="48"/>
      <c r="J347" s="17"/>
      <c r="K347" s="17"/>
      <c r="L347" s="17"/>
    </row>
    <row r="348" spans="1:12" ht="13.8" thickBot="1" x14ac:dyDescent="0.3">
      <c r="B348" s="827"/>
      <c r="C348" s="828"/>
      <c r="D348" s="48"/>
      <c r="E348" s="17"/>
      <c r="F348" s="827"/>
      <c r="G348" s="828"/>
      <c r="H348" s="48"/>
      <c r="J348" s="17"/>
      <c r="K348" s="17"/>
      <c r="L348" s="17"/>
    </row>
    <row r="349" spans="1:12" ht="13.8" thickBot="1" x14ac:dyDescent="0.3">
      <c r="B349" s="829" t="s">
        <v>162</v>
      </c>
      <c r="C349" s="830"/>
      <c r="D349" s="358">
        <f>ROUND(SUM(D343:D348),0)*1.004</f>
        <v>0</v>
      </c>
      <c r="E349" s="17"/>
      <c r="F349" s="829" t="s">
        <v>162</v>
      </c>
      <c r="G349" s="830"/>
      <c r="H349" s="358">
        <f>ROUND(SUM(H343:H348),0)*1.004</f>
        <v>0</v>
      </c>
      <c r="J349" s="17"/>
      <c r="K349" s="17"/>
      <c r="L349" s="17"/>
    </row>
    <row r="350" spans="1:12" x14ac:dyDescent="0.25">
      <c r="B350" s="17"/>
      <c r="C350" s="17"/>
      <c r="D350" s="17"/>
      <c r="E350" s="17"/>
      <c r="F350" s="17"/>
      <c r="G350" s="17"/>
      <c r="H350" s="17"/>
      <c r="I350" s="17"/>
      <c r="J350" s="17"/>
      <c r="K350" s="17"/>
      <c r="L350" s="17"/>
    </row>
    <row r="354" spans="1:5" ht="13.8" thickBot="1" x14ac:dyDescent="0.3"/>
    <row r="355" spans="1:5" ht="37.5" customHeight="1" thickBot="1" x14ac:dyDescent="0.35">
      <c r="A355" s="191"/>
      <c r="B355" s="831" t="s">
        <v>221</v>
      </c>
      <c r="C355" s="832"/>
      <c r="D355" s="198" t="s">
        <v>170</v>
      </c>
      <c r="E355" s="190" t="s">
        <v>155</v>
      </c>
    </row>
    <row r="356" spans="1:5" x14ac:dyDescent="0.25">
      <c r="B356" s="833"/>
      <c r="C356" s="834"/>
      <c r="D356" s="47"/>
    </row>
    <row r="357" spans="1:5" x14ac:dyDescent="0.25">
      <c r="B357" s="827"/>
      <c r="C357" s="828"/>
      <c r="D357" s="48"/>
    </row>
    <row r="358" spans="1:5" x14ac:dyDescent="0.25">
      <c r="B358" s="827"/>
      <c r="C358" s="828"/>
      <c r="D358" s="48"/>
    </row>
    <row r="359" spans="1:5" x14ac:dyDescent="0.25">
      <c r="B359" s="827"/>
      <c r="C359" s="828"/>
      <c r="D359" s="48"/>
    </row>
    <row r="360" spans="1:5" x14ac:dyDescent="0.25">
      <c r="B360" s="827"/>
      <c r="C360" s="828"/>
      <c r="D360" s="48"/>
    </row>
    <row r="361" spans="1:5" ht="13.8" thickBot="1" x14ac:dyDescent="0.3">
      <c r="B361" s="827"/>
      <c r="C361" s="828"/>
      <c r="D361" s="48"/>
    </row>
    <row r="362" spans="1:5" ht="13.8" thickBot="1" x14ac:dyDescent="0.3">
      <c r="B362" s="140" t="s">
        <v>162</v>
      </c>
      <c r="C362" s="216"/>
      <c r="D362" s="358">
        <f>ROUND(SUM(D356:D361),0)*1.004</f>
        <v>0</v>
      </c>
    </row>
  </sheetData>
  <sheetProtection selectLockedCells="1"/>
  <mergeCells count="262">
    <mergeCell ref="F348:G348"/>
    <mergeCell ref="F349:G349"/>
    <mergeCell ref="B1:I1"/>
    <mergeCell ref="L1:S1"/>
    <mergeCell ref="B2:I2"/>
    <mergeCell ref="L2:S2"/>
    <mergeCell ref="B3:B4"/>
    <mergeCell ref="C3:C4"/>
    <mergeCell ref="D3:D4"/>
    <mergeCell ref="E3:E4"/>
    <mergeCell ref="F3:F4"/>
    <mergeCell ref="G3:G4"/>
    <mergeCell ref="P3:P4"/>
    <mergeCell ref="Q3:Q4"/>
    <mergeCell ref="R3:R4"/>
    <mergeCell ref="S3:S4"/>
    <mergeCell ref="B5:I5"/>
    <mergeCell ref="L5:S5"/>
    <mergeCell ref="H3:H4"/>
    <mergeCell ref="I3:I4"/>
    <mergeCell ref="L3:L4"/>
    <mergeCell ref="M3:M4"/>
    <mergeCell ref="N3:N4"/>
    <mergeCell ref="O3:O4"/>
    <mergeCell ref="S15:S16"/>
    <mergeCell ref="L31:R31"/>
    <mergeCell ref="L32:R32"/>
    <mergeCell ref="L33:R33"/>
    <mergeCell ref="B13:H13"/>
    <mergeCell ref="B14:I14"/>
    <mergeCell ref="B15:B16"/>
    <mergeCell ref="C15:C16"/>
    <mergeCell ref="D15:D16"/>
    <mergeCell ref="E15:E16"/>
    <mergeCell ref="F15:F16"/>
    <mergeCell ref="G15:G16"/>
    <mergeCell ref="H15:H16"/>
    <mergeCell ref="L13:R13"/>
    <mergeCell ref="L14:S14"/>
    <mergeCell ref="B34:H34"/>
    <mergeCell ref="L37:R37"/>
    <mergeCell ref="L38:R38"/>
    <mergeCell ref="L39:R39"/>
    <mergeCell ref="B41:G41"/>
    <mergeCell ref="B60:G60"/>
    <mergeCell ref="I15:I16"/>
    <mergeCell ref="B31:H31"/>
    <mergeCell ref="B32:H32"/>
    <mergeCell ref="B33:H33"/>
    <mergeCell ref="L15:L16"/>
    <mergeCell ref="M15:M16"/>
    <mergeCell ref="N15:N16"/>
    <mergeCell ref="O15:O16"/>
    <mergeCell ref="P15:P16"/>
    <mergeCell ref="Q15:Q16"/>
    <mergeCell ref="R15:R16"/>
    <mergeCell ref="L34:R34"/>
    <mergeCell ref="B74:G74"/>
    <mergeCell ref="B83:F83"/>
    <mergeCell ref="B61:D61"/>
    <mergeCell ref="B62:D62"/>
    <mergeCell ref="B63:D63"/>
    <mergeCell ref="B64:D64"/>
    <mergeCell ref="B65:D65"/>
    <mergeCell ref="B66:D66"/>
    <mergeCell ref="C113:E113"/>
    <mergeCell ref="C104:E104"/>
    <mergeCell ref="C98:E98"/>
    <mergeCell ref="C99:E99"/>
    <mergeCell ref="C100:E100"/>
    <mergeCell ref="C101:E101"/>
    <mergeCell ref="C102:E102"/>
    <mergeCell ref="C103:E103"/>
    <mergeCell ref="C114:E114"/>
    <mergeCell ref="C115:E115"/>
    <mergeCell ref="C116:E116"/>
    <mergeCell ref="B124:C124"/>
    <mergeCell ref="B125:C125"/>
    <mergeCell ref="C105:E105"/>
    <mergeCell ref="C109:E109"/>
    <mergeCell ref="C110:E110"/>
    <mergeCell ref="C111:E111"/>
    <mergeCell ref="C112:E112"/>
    <mergeCell ref="B132:E132"/>
    <mergeCell ref="B139:C139"/>
    <mergeCell ref="B140:C140"/>
    <mergeCell ref="B141:C141"/>
    <mergeCell ref="B142:C142"/>
    <mergeCell ref="B143:C143"/>
    <mergeCell ref="B126:C126"/>
    <mergeCell ref="B127:C127"/>
    <mergeCell ref="B128:C128"/>
    <mergeCell ref="B129:C129"/>
    <mergeCell ref="B130:C130"/>
    <mergeCell ref="B131:C131"/>
    <mergeCell ref="B155:C155"/>
    <mergeCell ref="B156:C156"/>
    <mergeCell ref="B157:C157"/>
    <mergeCell ref="B158:C158"/>
    <mergeCell ref="B159:C159"/>
    <mergeCell ref="B160:C160"/>
    <mergeCell ref="B144:C144"/>
    <mergeCell ref="B145:C145"/>
    <mergeCell ref="B146:C146"/>
    <mergeCell ref="B147:C147"/>
    <mergeCell ref="B153:C153"/>
    <mergeCell ref="B154:C154"/>
    <mergeCell ref="B173:D173"/>
    <mergeCell ref="B174:D174"/>
    <mergeCell ref="B175:D175"/>
    <mergeCell ref="B176:D176"/>
    <mergeCell ref="B181:C181"/>
    <mergeCell ref="B182:C182"/>
    <mergeCell ref="B161:E161"/>
    <mergeCell ref="B168:D168"/>
    <mergeCell ref="B169:D169"/>
    <mergeCell ref="B170:D170"/>
    <mergeCell ref="B171:D171"/>
    <mergeCell ref="B172:D172"/>
    <mergeCell ref="B189:E189"/>
    <mergeCell ref="B195:C195"/>
    <mergeCell ref="B196:C196"/>
    <mergeCell ref="B197:C197"/>
    <mergeCell ref="B198:C198"/>
    <mergeCell ref="B199:C199"/>
    <mergeCell ref="B183:C183"/>
    <mergeCell ref="B184:C184"/>
    <mergeCell ref="B185:C185"/>
    <mergeCell ref="B186:C186"/>
    <mergeCell ref="B187:C187"/>
    <mergeCell ref="B188:C188"/>
    <mergeCell ref="B211:C211"/>
    <mergeCell ref="B212:C212"/>
    <mergeCell ref="B213:C213"/>
    <mergeCell ref="B214:C214"/>
    <mergeCell ref="B215:C215"/>
    <mergeCell ref="B216:F216"/>
    <mergeCell ref="B200:C200"/>
    <mergeCell ref="B201:C201"/>
    <mergeCell ref="B202:C202"/>
    <mergeCell ref="B203:E203"/>
    <mergeCell ref="B209:C209"/>
    <mergeCell ref="B210:C210"/>
    <mergeCell ref="B229:C229"/>
    <mergeCell ref="B230:C230"/>
    <mergeCell ref="B231:C231"/>
    <mergeCell ref="B237:C237"/>
    <mergeCell ref="B238:C238"/>
    <mergeCell ref="B239:C239"/>
    <mergeCell ref="B223:C223"/>
    <mergeCell ref="B224:C224"/>
    <mergeCell ref="B225:C225"/>
    <mergeCell ref="B226:C226"/>
    <mergeCell ref="B227:C227"/>
    <mergeCell ref="B228:C228"/>
    <mergeCell ref="B252:C252"/>
    <mergeCell ref="B253:C253"/>
    <mergeCell ref="B254:C254"/>
    <mergeCell ref="B255:C255"/>
    <mergeCell ref="B256:C256"/>
    <mergeCell ref="B257:C257"/>
    <mergeCell ref="B240:C240"/>
    <mergeCell ref="B241:C241"/>
    <mergeCell ref="B242:C242"/>
    <mergeCell ref="B243:C243"/>
    <mergeCell ref="B244:C244"/>
    <mergeCell ref="B245:E245"/>
    <mergeCell ref="B273:C273"/>
    <mergeCell ref="B274:C274"/>
    <mergeCell ref="B275:C275"/>
    <mergeCell ref="B276:C276"/>
    <mergeCell ref="B285:C285"/>
    <mergeCell ref="B286:C286"/>
    <mergeCell ref="B258:C258"/>
    <mergeCell ref="B259:C259"/>
    <mergeCell ref="B269:C269"/>
    <mergeCell ref="B270:C270"/>
    <mergeCell ref="B271:C271"/>
    <mergeCell ref="B272:C272"/>
    <mergeCell ref="B299:C299"/>
    <mergeCell ref="B300:C300"/>
    <mergeCell ref="B301:C301"/>
    <mergeCell ref="B302:C302"/>
    <mergeCell ref="B303:C303"/>
    <mergeCell ref="B304:C304"/>
    <mergeCell ref="B287:C287"/>
    <mergeCell ref="B288:C288"/>
    <mergeCell ref="B289:C289"/>
    <mergeCell ref="B290:C290"/>
    <mergeCell ref="B291:C291"/>
    <mergeCell ref="B292:C292"/>
    <mergeCell ref="B324:C324"/>
    <mergeCell ref="F324:G324"/>
    <mergeCell ref="J324:K324"/>
    <mergeCell ref="B325:C325"/>
    <mergeCell ref="F325:G325"/>
    <mergeCell ref="J325:K325"/>
    <mergeCell ref="B305:C305"/>
    <mergeCell ref="B306:E306"/>
    <mergeCell ref="B322:C322"/>
    <mergeCell ref="F322:G322"/>
    <mergeCell ref="J322:K322"/>
    <mergeCell ref="B323:C323"/>
    <mergeCell ref="F323:G323"/>
    <mergeCell ref="J323:K323"/>
    <mergeCell ref="B328:C328"/>
    <mergeCell ref="F328:G328"/>
    <mergeCell ref="J328:K328"/>
    <mergeCell ref="B329:C329"/>
    <mergeCell ref="F329:G329"/>
    <mergeCell ref="J329:K329"/>
    <mergeCell ref="B326:C326"/>
    <mergeCell ref="F326:G326"/>
    <mergeCell ref="J326:K326"/>
    <mergeCell ref="B327:C327"/>
    <mergeCell ref="F327:G327"/>
    <mergeCell ref="J327:K327"/>
    <mergeCell ref="B334:C334"/>
    <mergeCell ref="F334:G334"/>
    <mergeCell ref="J334:K334"/>
    <mergeCell ref="B335:C335"/>
    <mergeCell ref="F335:G335"/>
    <mergeCell ref="J335:K335"/>
    <mergeCell ref="B332:C332"/>
    <mergeCell ref="F332:G332"/>
    <mergeCell ref="J332:K332"/>
    <mergeCell ref="B333:C333"/>
    <mergeCell ref="F333:G333"/>
    <mergeCell ref="J333:K333"/>
    <mergeCell ref="F344:G344"/>
    <mergeCell ref="F345:G345"/>
    <mergeCell ref="F346:G346"/>
    <mergeCell ref="F347:G347"/>
    <mergeCell ref="B336:C336"/>
    <mergeCell ref="F336:G336"/>
    <mergeCell ref="J336:K336"/>
    <mergeCell ref="B337:C337"/>
    <mergeCell ref="F337:G337"/>
    <mergeCell ref="J337:K337"/>
    <mergeCell ref="B342:C342"/>
    <mergeCell ref="B343:C343"/>
    <mergeCell ref="B344:C344"/>
    <mergeCell ref="B345:C345"/>
    <mergeCell ref="B346:C346"/>
    <mergeCell ref="B347:C347"/>
    <mergeCell ref="B338:C338"/>
    <mergeCell ref="F338:G338"/>
    <mergeCell ref="J338:K338"/>
    <mergeCell ref="B339:C339"/>
    <mergeCell ref="F339:G339"/>
    <mergeCell ref="J339:K339"/>
    <mergeCell ref="F342:G342"/>
    <mergeCell ref="F343:G343"/>
    <mergeCell ref="B359:C359"/>
    <mergeCell ref="B360:C360"/>
    <mergeCell ref="B361:C361"/>
    <mergeCell ref="B348:C348"/>
    <mergeCell ref="B349:C349"/>
    <mergeCell ref="B355:C355"/>
    <mergeCell ref="B356:C356"/>
    <mergeCell ref="B357:C357"/>
    <mergeCell ref="B358:C358"/>
  </mergeCells>
  <conditionalFormatting sqref="H76:H83">
    <cfRule type="cellIs" dxfId="14" priority="1" operator="equal">
      <formula>FALSE</formula>
    </cfRule>
  </conditionalFormatting>
  <dataValidations count="5">
    <dataValidation operator="lessThan" allowBlank="1" showInputMessage="1" showErrorMessage="1" promptTitle="Valores Máximos Semanales" prompt="Dedicación Exclusiva 16_x000a_Tiempo Completo 20_x000a_Cátedra 40" sqref="G31 Q31" xr:uid="{00000000-0002-0000-0100-000000000000}"/>
    <dataValidation allowBlank="1" showInputMessage="1" showErrorMessage="1" promptTitle="Valores Máximos Semanales" prompt="Dedicación Exclusiva 16_x000a_Tiempo Completo 20_x000a_Cátedra 40" sqref="F17:F30 P17:P30" xr:uid="{00000000-0002-0000-0100-000001000000}"/>
    <dataValidation allowBlank="1" showInputMessage="1" showErrorMessage="1" prompt="TC: Tiempo Completo_x000a_E: Exclusiva_x000a_C: Cátedra" sqref="D6:D12 D17:D30 N6:N12 N17:N30" xr:uid="{00000000-0002-0000-0100-000002000000}"/>
    <dataValidation allowBlank="1" showInputMessage="1" showErrorMessage="1" prompt="Valores de mercado, sin rebajar del valor integral (incluyendo factor prestacional) del valor hora del salario del docente." sqref="H6:H12 H17:H30 R6:R12 R17:R30" xr:uid="{00000000-0002-0000-0100-000003000000}"/>
    <dataValidation allowBlank="1" showInputMessage="1" showErrorMessage="1" prompt="Si el contratista no es estudiante dejar en blanco." sqref="D43:D57" xr:uid="{00000000-0002-0000-0100-000004000000}"/>
  </dataValidations>
  <hyperlinks>
    <hyperlink ref="J34" location="'1. General'!A23" display="Volver" xr:uid="{00000000-0004-0000-0100-000000000000}"/>
    <hyperlink ref="H41" location="'1. General'!A23" display="Volver" xr:uid="{00000000-0004-0000-0100-000001000000}"/>
    <hyperlink ref="H74" location="'1. General'!A23" display="Volver" xr:uid="{00000000-0004-0000-0100-000002000000}"/>
    <hyperlink ref="J98" location="'1. General'!A23" display="Volver" xr:uid="{00000000-0004-0000-0100-000003000000}"/>
    <hyperlink ref="J117" location="'1. General'!A23" display="Volver" xr:uid="{00000000-0004-0000-0100-000004000000}"/>
    <hyperlink ref="G124" location="'1. General'!A23" display="Volver" xr:uid="{00000000-0004-0000-0100-000005000000}"/>
    <hyperlink ref="E139" location="'1. General'!A1" display="Volver" xr:uid="{00000000-0004-0000-0100-000006000000}"/>
    <hyperlink ref="G153" location="'1. General'!A23" display="Volver" xr:uid="{00000000-0004-0000-0100-000007000000}"/>
    <hyperlink ref="F168" location="'1. General'!A23" display="Volver" xr:uid="{00000000-0004-0000-0100-000008000000}"/>
    <hyperlink ref="G181" location="'1. General'!A23" display="Volver" xr:uid="{00000000-0004-0000-0100-000009000000}"/>
    <hyperlink ref="G195" location="'1. General'!A23" display="Volver" xr:uid="{00000000-0004-0000-0100-00000A000000}"/>
    <hyperlink ref="H209" location="'1. General'!A23" display="Volver" xr:uid="{00000000-0004-0000-0100-00000B000000}"/>
    <hyperlink ref="E223" location="'1. General'!A23" display="Volver" xr:uid="{00000000-0004-0000-0100-00000C000000}"/>
    <hyperlink ref="G237" location="'1. General'!A23" display="Volver" xr:uid="{00000000-0004-0000-0100-00000D000000}"/>
    <hyperlink ref="E252" location="'1. General'!A23" display="Volver" xr:uid="{00000000-0004-0000-0100-00000E000000}"/>
    <hyperlink ref="E269" location="'1. General'!A23" display="Volver" xr:uid="{00000000-0004-0000-0100-00000F000000}"/>
    <hyperlink ref="E285" location="'3. Docente'!A37" display="Volver" xr:uid="{00000000-0004-0000-0100-000010000000}"/>
    <hyperlink ref="E322" location="'1. General'!A23" display="Volver" xr:uid="{00000000-0004-0000-0100-000011000000}"/>
    <hyperlink ref="I322" location="'1. General'!A23" display="Volver" xr:uid="{00000000-0004-0000-0100-000012000000}"/>
    <hyperlink ref="M322" location="'1. General'!A23" display="Volver" xr:uid="{00000000-0004-0000-0100-000013000000}"/>
    <hyperlink ref="I332" location="'1. General'!A23" display="Volver" xr:uid="{00000000-0004-0000-0100-000014000000}"/>
    <hyperlink ref="E332" location="'1. General'!A23" display="Volver" xr:uid="{00000000-0004-0000-0100-000015000000}"/>
    <hyperlink ref="E342" location="'1. General'!A23" display="Volver" xr:uid="{00000000-0004-0000-0100-000016000000}"/>
    <hyperlink ref="E355" location="'1. General'!A23" display="Volver" xr:uid="{00000000-0004-0000-0100-000017000000}"/>
    <hyperlink ref="I342" location="'1. General'!A23" display="Volver" xr:uid="{00000000-0004-0000-0100-000018000000}"/>
    <hyperlink ref="G299" location="'1. General'!A23" display="Volver" xr:uid="{00000000-0004-0000-0100-000019000000}"/>
    <hyperlink ref="M332" location="'1. General'!A23" display="Volver" xr:uid="{00000000-0004-0000-0100-00001A000000}"/>
  </hyperlinks>
  <pageMargins left="0.75" right="0.75" top="1" bottom="1" header="0" footer="0"/>
  <pageSetup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tabColor theme="6" tint="0.39997558519241921"/>
  </sheetPr>
  <dimension ref="B1:M26"/>
  <sheetViews>
    <sheetView showGridLines="0" workbookViewId="0">
      <selection activeCell="E13" sqref="E13"/>
    </sheetView>
  </sheetViews>
  <sheetFormatPr baseColWidth="10" defaultColWidth="8.44140625" defaultRowHeight="13.8" x14ac:dyDescent="0.3"/>
  <cols>
    <col min="1" max="1" width="3.109375" style="501" customWidth="1"/>
    <col min="2" max="2" width="28.44140625" style="501" bestFit="1" customWidth="1"/>
    <col min="3" max="3" width="19.109375" style="501" customWidth="1"/>
    <col min="4" max="4" width="38.88671875" style="501" customWidth="1"/>
    <col min="5" max="5" width="11.44140625" style="501" customWidth="1"/>
    <col min="6" max="16384" width="8.44140625" style="501"/>
  </cols>
  <sheetData>
    <row r="1" spans="2:13" x14ac:dyDescent="0.3">
      <c r="B1" s="906" t="s">
        <v>263</v>
      </c>
      <c r="C1" s="906"/>
      <c r="D1" s="906"/>
    </row>
    <row r="2" spans="2:13" ht="23.25" customHeight="1" x14ac:dyDescent="0.3">
      <c r="B2" s="906"/>
      <c r="C2" s="906"/>
      <c r="D2" s="906"/>
      <c r="F2" s="707" t="s">
        <v>1523</v>
      </c>
      <c r="G2" s="708"/>
      <c r="H2" s="708"/>
      <c r="I2" s="708"/>
      <c r="J2" s="708"/>
      <c r="K2" s="708"/>
      <c r="L2" s="708"/>
    </row>
    <row r="3" spans="2:13" ht="15" customHeight="1" thickBot="1" x14ac:dyDescent="0.35">
      <c r="B3" s="907" t="s">
        <v>369</v>
      </c>
      <c r="C3" s="907"/>
      <c r="D3" s="907"/>
      <c r="E3" s="502"/>
      <c r="F3" s="502"/>
      <c r="G3" s="502"/>
      <c r="H3" s="502"/>
    </row>
    <row r="4" spans="2:13" ht="30" customHeight="1" x14ac:dyDescent="0.3">
      <c r="B4" s="174" t="s">
        <v>264</v>
      </c>
      <c r="C4" s="175" t="s">
        <v>265</v>
      </c>
      <c r="D4" s="176" t="s">
        <v>266</v>
      </c>
      <c r="F4" s="895"/>
      <c r="G4" s="896"/>
      <c r="H4" s="896"/>
      <c r="I4" s="896"/>
      <c r="J4" s="896"/>
      <c r="K4" s="896"/>
      <c r="L4" s="896"/>
      <c r="M4" s="897"/>
    </row>
    <row r="5" spans="2:13" ht="30" customHeight="1" x14ac:dyDescent="0.3">
      <c r="B5" s="503" t="s">
        <v>267</v>
      </c>
      <c r="C5" s="177">
        <v>0.05</v>
      </c>
      <c r="D5" s="497" t="s">
        <v>333</v>
      </c>
      <c r="F5" s="898"/>
      <c r="G5" s="899"/>
      <c r="H5" s="899"/>
      <c r="I5" s="899"/>
      <c r="J5" s="899"/>
      <c r="K5" s="899"/>
      <c r="L5" s="899"/>
      <c r="M5" s="900"/>
    </row>
    <row r="6" spans="2:13" ht="30" customHeight="1" x14ac:dyDescent="0.3">
      <c r="B6" s="503" t="s">
        <v>269</v>
      </c>
      <c r="C6" s="177">
        <v>0.1</v>
      </c>
      <c r="D6" s="498" t="s">
        <v>340</v>
      </c>
      <c r="F6" s="898"/>
      <c r="G6" s="899"/>
      <c r="H6" s="899"/>
      <c r="I6" s="899"/>
      <c r="J6" s="899"/>
      <c r="K6" s="899"/>
      <c r="L6" s="899"/>
      <c r="M6" s="900"/>
    </row>
    <row r="7" spans="2:13" ht="30" customHeight="1" x14ac:dyDescent="0.3">
      <c r="B7" s="503" t="s">
        <v>271</v>
      </c>
      <c r="C7" s="177">
        <v>0.3</v>
      </c>
      <c r="D7" s="499" t="s">
        <v>335</v>
      </c>
      <c r="F7" s="898"/>
      <c r="G7" s="899"/>
      <c r="H7" s="899"/>
      <c r="I7" s="899"/>
      <c r="J7" s="899"/>
      <c r="K7" s="899"/>
      <c r="L7" s="899"/>
      <c r="M7" s="900"/>
    </row>
    <row r="8" spans="2:13" ht="30" customHeight="1" x14ac:dyDescent="0.3">
      <c r="B8" s="503" t="s">
        <v>273</v>
      </c>
      <c r="C8" s="177">
        <v>0.3</v>
      </c>
      <c r="D8" s="499" t="s">
        <v>342</v>
      </c>
      <c r="F8" s="898"/>
      <c r="G8" s="899"/>
      <c r="H8" s="899"/>
      <c r="I8" s="899"/>
      <c r="J8" s="899"/>
      <c r="K8" s="899"/>
      <c r="L8" s="899"/>
      <c r="M8" s="900"/>
    </row>
    <row r="9" spans="2:13" ht="30" customHeight="1" x14ac:dyDescent="0.3">
      <c r="B9" s="503" t="s">
        <v>275</v>
      </c>
      <c r="C9" s="178">
        <v>0.05</v>
      </c>
      <c r="D9" s="499" t="s">
        <v>276</v>
      </c>
      <c r="F9" s="898"/>
      <c r="G9" s="899"/>
      <c r="H9" s="899"/>
      <c r="I9" s="899"/>
      <c r="J9" s="899"/>
      <c r="K9" s="899"/>
      <c r="L9" s="899"/>
      <c r="M9" s="900"/>
    </row>
    <row r="10" spans="2:13" ht="30" customHeight="1" x14ac:dyDescent="0.3">
      <c r="B10" s="503" t="s">
        <v>277</v>
      </c>
      <c r="C10" s="178">
        <v>0.1</v>
      </c>
      <c r="D10" s="499" t="s">
        <v>278</v>
      </c>
      <c r="F10" s="898"/>
      <c r="G10" s="899"/>
      <c r="H10" s="899"/>
      <c r="I10" s="899"/>
      <c r="J10" s="899"/>
      <c r="K10" s="899"/>
      <c r="L10" s="899"/>
      <c r="M10" s="900"/>
    </row>
    <row r="11" spans="2:13" ht="30" customHeight="1" thickBot="1" x14ac:dyDescent="0.35">
      <c r="B11" s="504" t="s">
        <v>279</v>
      </c>
      <c r="C11" s="179">
        <v>0.1</v>
      </c>
      <c r="D11" s="500" t="s">
        <v>338</v>
      </c>
      <c r="F11" s="901"/>
      <c r="G11" s="902"/>
      <c r="H11" s="902"/>
      <c r="I11" s="902"/>
      <c r="J11" s="902"/>
      <c r="K11" s="902"/>
      <c r="L11" s="902"/>
      <c r="M11" s="903"/>
    </row>
    <row r="12" spans="2:13" ht="14.4" thickBot="1" x14ac:dyDescent="0.35"/>
    <row r="13" spans="2:13" ht="30" customHeight="1" thickBot="1" x14ac:dyDescent="0.35">
      <c r="B13" s="180"/>
      <c r="C13" s="181" t="s">
        <v>281</v>
      </c>
      <c r="D13" s="182" t="str">
        <f>IF(Parametros!D18&gt;70%,"ALTA",IF(Parametros!D18&gt;30%,"MEDIA","BAJA"))</f>
        <v>MEDIA</v>
      </c>
    </row>
    <row r="14" spans="2:13" x14ac:dyDescent="0.3">
      <c r="B14" s="908"/>
      <c r="C14" s="908"/>
      <c r="D14" s="908"/>
    </row>
    <row r="15" spans="2:13" x14ac:dyDescent="0.3">
      <c r="B15" s="909" t="s">
        <v>282</v>
      </c>
      <c r="C15" s="909"/>
      <c r="D15" s="909"/>
    </row>
    <row r="18" spans="2:4" ht="18" thickBot="1" x14ac:dyDescent="0.35">
      <c r="B18" s="910" t="s">
        <v>283</v>
      </c>
      <c r="C18" s="910"/>
      <c r="D18" s="910"/>
    </row>
    <row r="19" spans="2:4" ht="16.8" x14ac:dyDescent="0.3">
      <c r="B19" s="174" t="s">
        <v>284</v>
      </c>
      <c r="C19" s="904" t="s">
        <v>285</v>
      </c>
      <c r="D19" s="905"/>
    </row>
    <row r="20" spans="2:4" s="700" customFormat="1" ht="42" customHeight="1" x14ac:dyDescent="0.3">
      <c r="B20" s="699"/>
      <c r="C20" s="911"/>
      <c r="D20" s="911"/>
    </row>
    <row r="21" spans="2:4" s="700" customFormat="1" ht="42" customHeight="1" x14ac:dyDescent="0.3">
      <c r="B21" s="699"/>
      <c r="C21" s="911"/>
      <c r="D21" s="911"/>
    </row>
    <row r="22" spans="2:4" s="700" customFormat="1" ht="42" customHeight="1" x14ac:dyDescent="0.3">
      <c r="B22" s="699"/>
      <c r="C22" s="911"/>
      <c r="D22" s="911"/>
    </row>
    <row r="23" spans="2:4" s="700" customFormat="1" ht="42" customHeight="1" x14ac:dyDescent="0.3">
      <c r="B23" s="699"/>
      <c r="C23" s="911"/>
      <c r="D23" s="911"/>
    </row>
    <row r="24" spans="2:4" s="700" customFormat="1" ht="42" customHeight="1" x14ac:dyDescent="0.3">
      <c r="B24" s="699"/>
      <c r="C24" s="911"/>
      <c r="D24" s="911"/>
    </row>
    <row r="25" spans="2:4" s="700" customFormat="1" ht="42" customHeight="1" x14ac:dyDescent="0.3">
      <c r="B25" s="699"/>
      <c r="C25" s="911"/>
      <c r="D25" s="911"/>
    </row>
    <row r="26" spans="2:4" x14ac:dyDescent="0.3">
      <c r="C26" s="909"/>
      <c r="D26" s="909"/>
    </row>
  </sheetData>
  <sheetProtection selectLockedCells="1"/>
  <mergeCells count="14">
    <mergeCell ref="C26:D26"/>
    <mergeCell ref="C20:D20"/>
    <mergeCell ref="C21:D21"/>
    <mergeCell ref="C22:D22"/>
    <mergeCell ref="C23:D23"/>
    <mergeCell ref="C24:D24"/>
    <mergeCell ref="C25:D25"/>
    <mergeCell ref="F4:M11"/>
    <mergeCell ref="C19:D19"/>
    <mergeCell ref="B1:D2"/>
    <mergeCell ref="B3:D3"/>
    <mergeCell ref="B14:D14"/>
    <mergeCell ref="B15:D15"/>
    <mergeCell ref="B18:D18"/>
  </mergeCell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Parametros!$A$4:$A$7</xm:f>
          </x14:formula1>
          <xm:sqref>D5</xm:sqref>
        </x14:dataValidation>
        <x14:dataValidation type="list" allowBlank="1" showInputMessage="1" showErrorMessage="1" xr:uid="{00000000-0002-0000-0200-000001000000}">
          <x14:formula1>
            <xm:f>Parametros!$C$4:$C$6</xm:f>
          </x14:formula1>
          <xm:sqref>D6</xm:sqref>
        </x14:dataValidation>
        <x14:dataValidation type="list" allowBlank="1" showInputMessage="1" showErrorMessage="1" xr:uid="{00000000-0002-0000-0200-000002000000}">
          <x14:formula1>
            <xm:f>Parametros!$D$4:$D$6</xm:f>
          </x14:formula1>
          <xm:sqref>D7</xm:sqref>
        </x14:dataValidation>
        <x14:dataValidation type="list" allowBlank="1" showInputMessage="1" showErrorMessage="1" xr:uid="{00000000-0002-0000-0200-000003000000}">
          <x14:formula1>
            <xm:f>Parametros!$E$4:$E$6</xm:f>
          </x14:formula1>
          <xm:sqref>D8</xm:sqref>
        </x14:dataValidation>
        <x14:dataValidation type="list" allowBlank="1" showInputMessage="1" showErrorMessage="1" xr:uid="{00000000-0002-0000-0200-000004000000}">
          <x14:formula1>
            <xm:f>Parametros!$F$4:$F$6</xm:f>
          </x14:formula1>
          <xm:sqref>D9</xm:sqref>
        </x14:dataValidation>
        <x14:dataValidation type="list" allowBlank="1" showInputMessage="1" showErrorMessage="1" xr:uid="{00000000-0002-0000-0200-000005000000}">
          <x14:formula1>
            <xm:f>Parametros!$G$4:$G$6</xm:f>
          </x14:formula1>
          <xm:sqref>D10</xm:sqref>
        </x14:dataValidation>
        <x14:dataValidation type="list" allowBlank="1" showInputMessage="1" showErrorMessage="1" xr:uid="{00000000-0002-0000-0200-000006000000}">
          <x14:formula1>
            <xm:f>Parametros!$H$4:$H$6</xm:f>
          </x14:formula1>
          <xm:sqref>D11</xm:sqref>
        </x14:dataValidation>
        <x14:dataValidation type="list" allowBlank="1" showInputMessage="1" showErrorMessage="1" xr:uid="{00000000-0002-0000-0200-000007000000}">
          <x14:formula1>
            <xm:f>Parametros!$A$22:$A$28</xm:f>
          </x14:formula1>
          <xm:sqref>B20:B25</xm:sqref>
        </x14:dataValidation>
        <x14:dataValidation type="list" allowBlank="1" showInputMessage="1" showErrorMessage="1" xr:uid="{00000000-0002-0000-0200-000008000000}">
          <x14:formula1>
            <xm:f>Parametros!$A$30:$A$36</xm:f>
          </x14:formula1>
          <xm:sqref>C20:D25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2:H96"/>
  <sheetViews>
    <sheetView showGridLines="0" topLeftCell="A25" zoomScale="120" zoomScaleNormal="120" workbookViewId="0">
      <selection activeCell="G43" sqref="G43"/>
    </sheetView>
  </sheetViews>
  <sheetFormatPr baseColWidth="10" defaultColWidth="11.44140625" defaultRowHeight="13.2" outlineLevelRow="1" x14ac:dyDescent="0.25"/>
  <cols>
    <col min="1" max="1" width="6.109375" style="365" customWidth="1"/>
    <col min="2" max="2" width="56.44140625" style="365" customWidth="1"/>
    <col min="3" max="3" width="20.44140625" style="365" bestFit="1" customWidth="1"/>
    <col min="4" max="4" width="21.6640625" style="365" customWidth="1"/>
    <col min="5" max="5" width="18.6640625" style="365" customWidth="1"/>
    <col min="6" max="6" width="23.109375" style="365" customWidth="1"/>
    <col min="7" max="7" width="11.44140625" style="365"/>
    <col min="8" max="8" width="13.109375" style="365" customWidth="1"/>
    <col min="9" max="16384" width="11.44140625" style="365"/>
  </cols>
  <sheetData>
    <row r="2" spans="2:7" ht="54.9" customHeight="1" x14ac:dyDescent="0.25">
      <c r="B2" s="369" t="s">
        <v>1298</v>
      </c>
      <c r="C2" s="913"/>
      <c r="D2" s="914"/>
      <c r="E2" s="914"/>
      <c r="F2" s="915"/>
    </row>
    <row r="3" spans="2:7" ht="17.100000000000001" customHeight="1" x14ac:dyDescent="0.25">
      <c r="B3" s="701" t="s">
        <v>1286</v>
      </c>
      <c r="C3" s="701" t="s">
        <v>162</v>
      </c>
      <c r="D3" s="916" t="s">
        <v>1299</v>
      </c>
      <c r="E3" s="916"/>
      <c r="F3" s="916"/>
      <c r="G3" s="366"/>
    </row>
    <row r="4" spans="2:7" x14ac:dyDescent="0.25">
      <c r="B4" s="387" t="str">
        <f>+'1. General'!A40</f>
        <v>Personal académico - Servicios Académicos Remunerados</v>
      </c>
      <c r="C4" s="392">
        <f>+'1. General'!C40</f>
        <v>0</v>
      </c>
      <c r="D4" s="912" t="s">
        <v>1301</v>
      </c>
      <c r="E4" s="912"/>
      <c r="F4" s="912"/>
    </row>
    <row r="5" spans="2:7" ht="13.5" customHeight="1" x14ac:dyDescent="0.25">
      <c r="B5" s="369" t="s">
        <v>1319</v>
      </c>
      <c r="C5" s="393">
        <f>+C4</f>
        <v>0</v>
      </c>
      <c r="D5" s="917"/>
      <c r="E5" s="917"/>
      <c r="F5" s="917"/>
    </row>
    <row r="6" spans="2:7" ht="12" customHeight="1" x14ac:dyDescent="0.25">
      <c r="B6" s="387" t="str">
        <f>+'1. General'!A41</f>
        <v>Remuneración por servicios técnicos</v>
      </c>
      <c r="C6" s="393">
        <f>+'1. General'!C41</f>
        <v>0</v>
      </c>
      <c r="D6" s="912"/>
      <c r="E6" s="912"/>
      <c r="F6" s="912"/>
    </row>
    <row r="7" spans="2:7" ht="30.9" customHeight="1" x14ac:dyDescent="0.25">
      <c r="B7" s="387" t="str">
        <f>+'1. General'!A42</f>
        <v>Estímulo Estudiantes</v>
      </c>
      <c r="C7" s="393">
        <f>+'1. General'!C42</f>
        <v>0</v>
      </c>
      <c r="D7" s="912" t="s">
        <v>1305</v>
      </c>
      <c r="E7" s="912"/>
      <c r="F7" s="912"/>
    </row>
    <row r="8" spans="2:7" outlineLevel="1" x14ac:dyDescent="0.25">
      <c r="B8" s="387" t="str">
        <f>+'1. General'!A43</f>
        <v>Compra de equipo</v>
      </c>
      <c r="C8" s="393">
        <f>+'1. General'!C43</f>
        <v>0</v>
      </c>
      <c r="D8" s="930"/>
      <c r="E8" s="931"/>
      <c r="F8" s="932"/>
    </row>
    <row r="9" spans="2:7" outlineLevel="1" x14ac:dyDescent="0.25">
      <c r="B9" s="387" t="str">
        <f>+'1. General'!A44</f>
        <v>Materiales y suministros</v>
      </c>
      <c r="C9" s="393">
        <f>+'1. General'!C44</f>
        <v>0</v>
      </c>
      <c r="D9" s="930"/>
      <c r="E9" s="931"/>
      <c r="F9" s="932"/>
    </row>
    <row r="10" spans="2:7" outlineLevel="1" x14ac:dyDescent="0.25">
      <c r="B10" s="387" t="str">
        <f>+'1. General'!A45</f>
        <v>Compra de material bibliográfico</v>
      </c>
      <c r="C10" s="393">
        <f>+'1. General'!C45</f>
        <v>0</v>
      </c>
      <c r="D10" s="930"/>
      <c r="E10" s="931"/>
      <c r="F10" s="932"/>
    </row>
    <row r="11" spans="2:7" outlineLevel="1" x14ac:dyDescent="0.25">
      <c r="B11" s="387" t="str">
        <f>+'1. General'!A46</f>
        <v>Mantenimiento</v>
      </c>
      <c r="C11" s="393">
        <f>+'1. General'!C46</f>
        <v>0</v>
      </c>
      <c r="D11" s="930"/>
      <c r="E11" s="931"/>
      <c r="F11" s="932"/>
    </row>
    <row r="12" spans="2:7" outlineLevel="1" x14ac:dyDescent="0.25">
      <c r="B12" s="387" t="str">
        <f>+'1. General'!A47</f>
        <v>Servicios públicos</v>
      </c>
      <c r="C12" s="393">
        <f>+'1. General'!C47</f>
        <v>0</v>
      </c>
      <c r="D12" s="930"/>
      <c r="E12" s="931"/>
      <c r="F12" s="932"/>
    </row>
    <row r="13" spans="2:7" outlineLevel="1" x14ac:dyDescent="0.25">
      <c r="B13" s="387" t="str">
        <f>+'1. General'!A48</f>
        <v>Arrendamiento</v>
      </c>
      <c r="C13" s="393">
        <f>+'1. General'!C48</f>
        <v>0</v>
      </c>
      <c r="D13" s="930"/>
      <c r="E13" s="931"/>
      <c r="F13" s="932"/>
    </row>
    <row r="14" spans="2:7" outlineLevel="1" x14ac:dyDescent="0.25">
      <c r="B14" s="387" t="str">
        <f>+'1. General'!A49</f>
        <v>Capacitación</v>
      </c>
      <c r="C14" s="393">
        <f>+'1. General'!C49</f>
        <v>0</v>
      </c>
      <c r="D14" s="930"/>
      <c r="E14" s="931"/>
      <c r="F14" s="932"/>
    </row>
    <row r="15" spans="2:7" outlineLevel="1" x14ac:dyDescent="0.25">
      <c r="B15" s="387" t="str">
        <f>+'1. General'!A50</f>
        <v>Viáticos y gastos de viaje</v>
      </c>
      <c r="C15" s="393">
        <f>+'1. General'!C50</f>
        <v>0</v>
      </c>
      <c r="D15" s="930"/>
      <c r="E15" s="931"/>
      <c r="F15" s="932"/>
    </row>
    <row r="16" spans="2:7" outlineLevel="1" x14ac:dyDescent="0.25">
      <c r="B16" s="387" t="str">
        <f>+'1. General'!A51</f>
        <v>Impresos y publicaciones</v>
      </c>
      <c r="C16" s="393">
        <f>+'1. General'!C51</f>
        <v>0</v>
      </c>
      <c r="D16" s="930"/>
      <c r="E16" s="931"/>
      <c r="F16" s="932"/>
    </row>
    <row r="17" spans="2:6" outlineLevel="1" x14ac:dyDescent="0.25">
      <c r="B17" s="387" t="str">
        <f>+'1. General'!A52</f>
        <v>Comunicaciones y transporte</v>
      </c>
      <c r="C17" s="393">
        <f>+'1. General'!C52</f>
        <v>0</v>
      </c>
      <c r="D17" s="930"/>
      <c r="E17" s="931"/>
      <c r="F17" s="932"/>
    </row>
    <row r="18" spans="2:6" outlineLevel="1" x14ac:dyDescent="0.25">
      <c r="B18" s="387" t="str">
        <f>+'1. General'!A53</f>
        <v>Seguros</v>
      </c>
      <c r="C18" s="393">
        <f>+'1. General'!C53</f>
        <v>0</v>
      </c>
      <c r="D18" s="930"/>
      <c r="E18" s="931"/>
      <c r="F18" s="932"/>
    </row>
    <row r="19" spans="2:6" outlineLevel="1" x14ac:dyDescent="0.25">
      <c r="B19" s="387" t="str">
        <f>+'1. General'!A54</f>
        <v>Impuestos, contribuciones y multas</v>
      </c>
      <c r="C19" s="393">
        <f>+'1. General'!C54</f>
        <v>0</v>
      </c>
      <c r="D19" s="930"/>
      <c r="E19" s="931"/>
      <c r="F19" s="932"/>
    </row>
    <row r="20" spans="2:6" outlineLevel="1" x14ac:dyDescent="0.25">
      <c r="B20" s="387" t="str">
        <f>+'1. General'!A55</f>
        <v xml:space="preserve">Apoyo logístico </v>
      </c>
      <c r="C20" s="393">
        <f>+'1. General'!C55</f>
        <v>0</v>
      </c>
      <c r="D20" s="930"/>
      <c r="E20" s="931"/>
      <c r="F20" s="932"/>
    </row>
    <row r="21" spans="2:6" outlineLevel="1" x14ac:dyDescent="0.25">
      <c r="B21" s="387" t="str">
        <f>+'1. General'!A56</f>
        <v>Apoyo Económico Estudiantil</v>
      </c>
      <c r="C21" s="393">
        <f>+'1. General'!C56</f>
        <v>0</v>
      </c>
      <c r="D21" s="930"/>
      <c r="E21" s="931"/>
      <c r="F21" s="932"/>
    </row>
    <row r="22" spans="2:6" outlineLevel="1" x14ac:dyDescent="0.25">
      <c r="B22" s="387" t="str">
        <f>+'1. General'!A57</f>
        <v>Operaciones Internas - adquisición de bienes</v>
      </c>
      <c r="C22" s="393">
        <f>+'1. General'!C57</f>
        <v>0</v>
      </c>
      <c r="D22" s="930"/>
      <c r="E22" s="931"/>
      <c r="F22" s="932"/>
    </row>
    <row r="23" spans="2:6" outlineLevel="1" x14ac:dyDescent="0.25">
      <c r="B23" s="387" t="str">
        <f>+'1. General'!A58</f>
        <v>Operaciones Internas - adquisición de servicios de Extensión</v>
      </c>
      <c r="C23" s="393">
        <f>+'1. General'!C58</f>
        <v>0</v>
      </c>
      <c r="D23" s="930"/>
      <c r="E23" s="931"/>
      <c r="F23" s="932"/>
    </row>
    <row r="24" spans="2:6" outlineLevel="1" x14ac:dyDescent="0.25">
      <c r="B24" s="387" t="str">
        <f>+'1. General'!A59</f>
        <v>Operaciones Internas - Impresos y Publicaciones</v>
      </c>
      <c r="C24" s="393">
        <f>+'1. General'!C59</f>
        <v>0</v>
      </c>
      <c r="D24" s="930"/>
      <c r="E24" s="931"/>
      <c r="F24" s="932"/>
    </row>
    <row r="25" spans="2:6" outlineLevel="1" x14ac:dyDescent="0.25">
      <c r="B25" s="387" t="str">
        <f>+'1. General'!A60</f>
        <v>Operaciones Internas - Adquisición Arrendamientos</v>
      </c>
      <c r="C25" s="393">
        <f>+'1. General'!C60</f>
        <v>0</v>
      </c>
      <c r="D25" s="930"/>
      <c r="E25" s="931"/>
      <c r="F25" s="932"/>
    </row>
    <row r="26" spans="2:6" outlineLevel="1" x14ac:dyDescent="0.25">
      <c r="B26" s="387" t="str">
        <f>+'1. General'!A61</f>
        <v>Operaciones Internas - Adquisición Servicios de Comunicación</v>
      </c>
      <c r="C26" s="393">
        <f>+'1. General'!C61</f>
        <v>0</v>
      </c>
      <c r="D26" s="930"/>
      <c r="E26" s="931"/>
      <c r="F26" s="932"/>
    </row>
    <row r="27" spans="2:6" outlineLevel="1" x14ac:dyDescent="0.25">
      <c r="B27" s="387" t="str">
        <f>+'1. General'!A62</f>
        <v>Operaciones Int. - Adquisición por otras ventas de Servicios</v>
      </c>
      <c r="C27" s="393">
        <f>+'1. General'!C62</f>
        <v>0</v>
      </c>
      <c r="D27" s="930"/>
      <c r="E27" s="931"/>
      <c r="F27" s="932"/>
    </row>
    <row r="28" spans="2:6" outlineLevel="1" x14ac:dyDescent="0.25">
      <c r="B28" s="387" t="str">
        <f>+'1. General'!A63</f>
        <v>Operaciones Int - Aportes sin contraprestación</v>
      </c>
      <c r="C28" s="393">
        <f>+'1. General'!C68*('Listas-Datos'!E13/'Listas-Datos'!E12)+'1. General'!C63</f>
        <v>0</v>
      </c>
      <c r="D28" s="930"/>
      <c r="E28" s="931"/>
      <c r="F28" s="932"/>
    </row>
    <row r="29" spans="2:6" outlineLevel="1" x14ac:dyDescent="0.25">
      <c r="B29" s="387" t="str">
        <f>+'1. General'!A65</f>
        <v>Otros Gastos Generales por Adquisición de Servicios</v>
      </c>
      <c r="C29" s="393">
        <f>+'1. General'!C65</f>
        <v>0</v>
      </c>
      <c r="D29" s="930"/>
      <c r="E29" s="931"/>
      <c r="F29" s="932"/>
    </row>
    <row r="30" spans="2:6" ht="24.75" customHeight="1" x14ac:dyDescent="0.25">
      <c r="B30" s="386" t="str">
        <f>+'1. General'!A66</f>
        <v>TOTAL COSTOS DIRECTOS</v>
      </c>
      <c r="C30" s="389">
        <f>+SUM(C5:C29)</f>
        <v>0</v>
      </c>
      <c r="D30" s="930"/>
      <c r="E30" s="931"/>
      <c r="F30" s="932"/>
    </row>
    <row r="31" spans="2:6" x14ac:dyDescent="0.25">
      <c r="B31" s="369" t="s">
        <v>86</v>
      </c>
      <c r="C31" s="389">
        <f>+'5. Presupuesto de liquidación'!C46</f>
        <v>0</v>
      </c>
      <c r="D31" s="918" t="e">
        <f>C31/C30</f>
        <v>#DIV/0!</v>
      </c>
      <c r="E31" s="918"/>
      <c r="F31" s="918"/>
    </row>
    <row r="32" spans="2:6" ht="13.5" customHeight="1" x14ac:dyDescent="0.25">
      <c r="B32" s="364" t="s">
        <v>1308</v>
      </c>
      <c r="C32" s="390">
        <f>+SUM(C33:C38)</f>
        <v>0</v>
      </c>
      <c r="D32" s="936" t="e">
        <f>C32/C42</f>
        <v>#DIV/0!</v>
      </c>
      <c r="E32" s="936"/>
      <c r="F32" s="936"/>
    </row>
    <row r="33" spans="2:8" ht="13.5" customHeight="1" x14ac:dyDescent="0.25">
      <c r="B33" s="388" t="s">
        <v>1325</v>
      </c>
      <c r="C33" s="391">
        <f>ROUND('1. General'!$C$70*5%,0)</f>
        <v>0</v>
      </c>
      <c r="D33" s="919"/>
      <c r="E33" s="920"/>
      <c r="F33" s="921"/>
    </row>
    <row r="34" spans="2:8" ht="13.5" customHeight="1" x14ac:dyDescent="0.25">
      <c r="B34" s="388" t="s">
        <v>1320</v>
      </c>
      <c r="C34" s="391">
        <f>ROUND('1. General'!$C$70*6%,0)</f>
        <v>0</v>
      </c>
      <c r="D34" s="919"/>
      <c r="E34" s="920"/>
      <c r="F34" s="921"/>
    </row>
    <row r="35" spans="2:8" ht="13.5" customHeight="1" x14ac:dyDescent="0.25">
      <c r="B35" s="388" t="s">
        <v>1321</v>
      </c>
      <c r="C35" s="391">
        <f>ROUND('1. General'!$C$70*1%,0)</f>
        <v>0</v>
      </c>
      <c r="D35" s="919"/>
      <c r="E35" s="920"/>
      <c r="F35" s="921"/>
    </row>
    <row r="36" spans="2:8" ht="13.5" customHeight="1" x14ac:dyDescent="0.25">
      <c r="B36" s="388" t="s">
        <v>1322</v>
      </c>
      <c r="C36" s="391">
        <f>ROUND('1. General'!$C$70*0.5%,0)</f>
        <v>0</v>
      </c>
      <c r="D36" s="919"/>
      <c r="E36" s="920"/>
      <c r="F36" s="921"/>
    </row>
    <row r="37" spans="2:8" ht="13.5" customHeight="1" x14ac:dyDescent="0.25">
      <c r="B37" s="388" t="s">
        <v>1323</v>
      </c>
      <c r="C37" s="391">
        <f>ROUND('1. General'!$C$70*0.5%,0)</f>
        <v>0</v>
      </c>
      <c r="D37" s="919"/>
      <c r="E37" s="920"/>
      <c r="F37" s="921"/>
    </row>
    <row r="38" spans="2:8" ht="13.5" customHeight="1" x14ac:dyDescent="0.25">
      <c r="B38" s="388" t="s">
        <v>1324</v>
      </c>
      <c r="C38" s="391">
        <f>ROUND('1. General'!$C$70*0.5%,0)</f>
        <v>0</v>
      </c>
      <c r="D38" s="919"/>
      <c r="E38" s="920"/>
      <c r="F38" s="921"/>
    </row>
    <row r="39" spans="2:8" x14ac:dyDescent="0.25">
      <c r="B39" s="372" t="s">
        <v>1309</v>
      </c>
      <c r="C39" s="390">
        <f>+C40+C41</f>
        <v>0</v>
      </c>
      <c r="D39" s="918" t="e">
        <f>C39/C42</f>
        <v>#DIV/0!</v>
      </c>
      <c r="E39" s="918"/>
      <c r="F39" s="918"/>
    </row>
    <row r="40" spans="2:8" ht="13.5" customHeight="1" x14ac:dyDescent="0.25">
      <c r="B40" s="388" t="s">
        <v>1326</v>
      </c>
      <c r="C40" s="391">
        <f>ROUND(0.13%*'1. General'!C70,0)</f>
        <v>0</v>
      </c>
      <c r="D40" s="919"/>
      <c r="E40" s="920"/>
      <c r="F40" s="921"/>
      <c r="H40" s="402"/>
    </row>
    <row r="41" spans="2:8" ht="13.5" customHeight="1" x14ac:dyDescent="0.25">
      <c r="B41" s="388" t="s">
        <v>1327</v>
      </c>
      <c r="C41" s="391">
        <f>ROUND((8.37%*'1. General'!C70+'5. Presupuesto de liquidación'!C60),0)</f>
        <v>0</v>
      </c>
      <c r="D41" s="919"/>
      <c r="E41" s="920"/>
      <c r="F41" s="921"/>
    </row>
    <row r="42" spans="2:8" ht="13.5" customHeight="1" x14ac:dyDescent="0.25">
      <c r="B42" s="364" t="s">
        <v>105</v>
      </c>
      <c r="C42" s="390">
        <f>+C30+C31+C32+C39</f>
        <v>0</v>
      </c>
      <c r="D42" s="922"/>
      <c r="E42" s="922"/>
      <c r="F42" s="922"/>
      <c r="G42" s="373"/>
    </row>
    <row r="43" spans="2:8" x14ac:dyDescent="0.25">
      <c r="B43" s="923" t="s">
        <v>1310</v>
      </c>
      <c r="C43" s="923"/>
      <c r="D43" s="923"/>
      <c r="E43" s="923"/>
      <c r="F43" s="923"/>
      <c r="G43" s="709" t="e">
        <f>+C40/C39</f>
        <v>#DIV/0!</v>
      </c>
    </row>
    <row r="44" spans="2:8" s="395" customFormat="1" x14ac:dyDescent="0.3">
      <c r="B44" s="924" t="s">
        <v>140</v>
      </c>
      <c r="C44" s="924" t="s">
        <v>1311</v>
      </c>
      <c r="D44" s="924" t="s">
        <v>1312</v>
      </c>
      <c r="E44" s="924" t="s">
        <v>146</v>
      </c>
      <c r="F44" s="924" t="s">
        <v>147</v>
      </c>
    </row>
    <row r="45" spans="2:8" s="395" customFormat="1" ht="12.75" customHeight="1" x14ac:dyDescent="0.3">
      <c r="B45" s="925"/>
      <c r="C45" s="925"/>
      <c r="D45" s="925"/>
      <c r="E45" s="925"/>
      <c r="F45" s="925"/>
    </row>
    <row r="46" spans="2:8" s="395" customFormat="1" ht="12.75" customHeight="1" x14ac:dyDescent="0.3">
      <c r="B46" s="926" t="s">
        <v>148</v>
      </c>
      <c r="C46" s="926"/>
      <c r="D46" s="926"/>
      <c r="E46" s="926"/>
      <c r="F46" s="926"/>
      <c r="G46" s="401"/>
      <c r="H46" s="401"/>
    </row>
    <row r="47" spans="2:8" s="394" customFormat="1" ht="13.5" customHeight="1" x14ac:dyDescent="0.25">
      <c r="B47" s="399">
        <f>+'2. Presupuesto Detallado'!B6</f>
        <v>0</v>
      </c>
      <c r="C47" s="400">
        <f>+'2. Presupuesto Detallado'!F6</f>
        <v>0</v>
      </c>
      <c r="D47" s="400">
        <f>+'2. Presupuesto Detallado'!G6</f>
        <v>0</v>
      </c>
      <c r="E47" s="400">
        <f>+'2. Presupuesto Detallado'!H6</f>
        <v>0</v>
      </c>
      <c r="F47" s="400">
        <f>+'2. Presupuesto Detallado'!I6</f>
        <v>0</v>
      </c>
    </row>
    <row r="48" spans="2:8" s="394" customFormat="1" ht="13.5" customHeight="1" x14ac:dyDescent="0.25">
      <c r="B48" s="385">
        <f>+'2. Presupuesto Detallado'!B7</f>
        <v>0</v>
      </c>
      <c r="C48" s="374">
        <f>+'2. Presupuesto Detallado'!F7</f>
        <v>0</v>
      </c>
      <c r="D48" s="374">
        <f>+'2. Presupuesto Detallado'!G7</f>
        <v>0</v>
      </c>
      <c r="E48" s="374">
        <f>+'2. Presupuesto Detallado'!H7</f>
        <v>0</v>
      </c>
      <c r="F48" s="374">
        <f>+'2. Presupuesto Detallado'!I7</f>
        <v>0</v>
      </c>
    </row>
    <row r="49" spans="2:6" s="394" customFormat="1" ht="13.5" customHeight="1" x14ac:dyDescent="0.25">
      <c r="B49" s="385">
        <f>+'2. Presupuesto Detallado'!B8</f>
        <v>0</v>
      </c>
      <c r="C49" s="374">
        <f>+'2. Presupuesto Detallado'!F8</f>
        <v>0</v>
      </c>
      <c r="D49" s="374">
        <f>+'2. Presupuesto Detallado'!G8</f>
        <v>0</v>
      </c>
      <c r="E49" s="374">
        <f>+'2. Presupuesto Detallado'!H8</f>
        <v>0</v>
      </c>
      <c r="F49" s="374">
        <f>+'2. Presupuesto Detallado'!I8</f>
        <v>0</v>
      </c>
    </row>
    <row r="50" spans="2:6" s="394" customFormat="1" ht="13.5" customHeight="1" x14ac:dyDescent="0.25">
      <c r="B50" s="385">
        <f>+'2. Presupuesto Detallado'!B9</f>
        <v>0</v>
      </c>
      <c r="C50" s="374">
        <f>+'2. Presupuesto Detallado'!F9</f>
        <v>0</v>
      </c>
      <c r="D50" s="374">
        <f>+'2. Presupuesto Detallado'!G9</f>
        <v>0</v>
      </c>
      <c r="E50" s="374">
        <f>+'2. Presupuesto Detallado'!H9</f>
        <v>0</v>
      </c>
      <c r="F50" s="374">
        <f>+'2. Presupuesto Detallado'!I9</f>
        <v>0</v>
      </c>
    </row>
    <row r="51" spans="2:6" s="394" customFormat="1" ht="13.5" customHeight="1" x14ac:dyDescent="0.25">
      <c r="B51" s="385">
        <f>+'2. Presupuesto Detallado'!B10</f>
        <v>0</v>
      </c>
      <c r="C51" s="374">
        <f>+'2. Presupuesto Detallado'!F10</f>
        <v>0</v>
      </c>
      <c r="D51" s="374">
        <f>+'2. Presupuesto Detallado'!G10</f>
        <v>0</v>
      </c>
      <c r="E51" s="374">
        <f>+'2. Presupuesto Detallado'!H10</f>
        <v>0</v>
      </c>
      <c r="F51" s="374">
        <f>+'2. Presupuesto Detallado'!I10</f>
        <v>0</v>
      </c>
    </row>
    <row r="52" spans="2:6" ht="13.5" customHeight="1" x14ac:dyDescent="0.25">
      <c r="B52" s="926" t="s">
        <v>150</v>
      </c>
      <c r="C52" s="926"/>
      <c r="D52" s="926"/>
      <c r="E52" s="926"/>
      <c r="F52" s="926"/>
    </row>
    <row r="53" spans="2:6" ht="13.5" customHeight="1" x14ac:dyDescent="0.25">
      <c r="B53" s="385">
        <f>+'2. Presupuesto Detallado'!B17</f>
        <v>0</v>
      </c>
      <c r="C53" s="374">
        <f>+'2. Presupuesto Detallado'!F17</f>
        <v>0</v>
      </c>
      <c r="D53" s="374">
        <f>+'2. Presupuesto Detallado'!G17</f>
        <v>1</v>
      </c>
      <c r="E53" s="375">
        <f>+'2. Presupuesto Detallado'!H17</f>
        <v>0</v>
      </c>
      <c r="F53" s="375">
        <f>+'2. Presupuesto Detallado'!I17</f>
        <v>0</v>
      </c>
    </row>
    <row r="54" spans="2:6" ht="13.5" customHeight="1" x14ac:dyDescent="0.25">
      <c r="B54" s="385">
        <f>+'2. Presupuesto Detallado'!B18</f>
        <v>0</v>
      </c>
      <c r="C54" s="374">
        <f>+'2. Presupuesto Detallado'!F18</f>
        <v>0</v>
      </c>
      <c r="D54" s="374">
        <f>+'2. Presupuesto Detallado'!G18</f>
        <v>0</v>
      </c>
      <c r="E54" s="375">
        <f>+'2. Presupuesto Detallado'!H18</f>
        <v>0</v>
      </c>
      <c r="F54" s="375">
        <f>+'2. Presupuesto Detallado'!I18</f>
        <v>0</v>
      </c>
    </row>
    <row r="55" spans="2:6" ht="13.5" customHeight="1" x14ac:dyDescent="0.25">
      <c r="B55" s="385">
        <f>+'2. Presupuesto Detallado'!B19</f>
        <v>0</v>
      </c>
      <c r="C55" s="374">
        <f>+'2. Presupuesto Detallado'!F19</f>
        <v>0</v>
      </c>
      <c r="D55" s="374">
        <f>+'2. Presupuesto Detallado'!G19</f>
        <v>0</v>
      </c>
      <c r="E55" s="375">
        <f>+'2. Presupuesto Detallado'!H19</f>
        <v>0</v>
      </c>
      <c r="F55" s="375">
        <f>+'2. Presupuesto Detallado'!I19</f>
        <v>0</v>
      </c>
    </row>
    <row r="56" spans="2:6" ht="13.5" customHeight="1" x14ac:dyDescent="0.25">
      <c r="B56" s="385">
        <f>+'2. Presupuesto Detallado'!B20</f>
        <v>0</v>
      </c>
      <c r="C56" s="374">
        <f>+'2. Presupuesto Detallado'!F20</f>
        <v>0</v>
      </c>
      <c r="D56" s="374">
        <f>+'2. Presupuesto Detallado'!G20</f>
        <v>0</v>
      </c>
      <c r="E56" s="375">
        <f>+'2. Presupuesto Detallado'!H20</f>
        <v>0</v>
      </c>
      <c r="F56" s="375">
        <f>+'2. Presupuesto Detallado'!I20</f>
        <v>0</v>
      </c>
    </row>
    <row r="57" spans="2:6" ht="13.5" customHeight="1" x14ac:dyDescent="0.25">
      <c r="B57" s="385">
        <f>+'2. Presupuesto Detallado'!B21</f>
        <v>0</v>
      </c>
      <c r="C57" s="374">
        <f>+'2. Presupuesto Detallado'!F21</f>
        <v>0</v>
      </c>
      <c r="D57" s="374">
        <f>+'2. Presupuesto Detallado'!G21</f>
        <v>0</v>
      </c>
      <c r="E57" s="375">
        <f>+'2. Presupuesto Detallado'!H21</f>
        <v>0</v>
      </c>
      <c r="F57" s="375">
        <f>+'2. Presupuesto Detallado'!I21</f>
        <v>0</v>
      </c>
    </row>
    <row r="58" spans="2:6" ht="13.5" customHeight="1" x14ac:dyDescent="0.25">
      <c r="B58" s="385">
        <f>+'2. Presupuesto Detallado'!B22</f>
        <v>0</v>
      </c>
      <c r="C58" s="374">
        <f>+'2. Presupuesto Detallado'!F22</f>
        <v>0</v>
      </c>
      <c r="D58" s="374">
        <f>+'2. Presupuesto Detallado'!G22</f>
        <v>0</v>
      </c>
      <c r="E58" s="375">
        <f>+'2. Presupuesto Detallado'!H22</f>
        <v>0</v>
      </c>
      <c r="F58" s="375">
        <f>+'2. Presupuesto Detallado'!I22</f>
        <v>0</v>
      </c>
    </row>
    <row r="59" spans="2:6" ht="13.5" customHeight="1" x14ac:dyDescent="0.25">
      <c r="B59" s="385">
        <f>+'2. Presupuesto Detallado'!B23</f>
        <v>0</v>
      </c>
      <c r="C59" s="374">
        <f>+'2. Presupuesto Detallado'!F23</f>
        <v>0</v>
      </c>
      <c r="D59" s="374">
        <f>+'2. Presupuesto Detallado'!G23</f>
        <v>0</v>
      </c>
      <c r="E59" s="375">
        <f>+'2. Presupuesto Detallado'!H23</f>
        <v>0</v>
      </c>
      <c r="F59" s="375">
        <f>+'2. Presupuesto Detallado'!I23</f>
        <v>0</v>
      </c>
    </row>
    <row r="60" spans="2:6" ht="13.5" customHeight="1" x14ac:dyDescent="0.25">
      <c r="B60" s="385">
        <f>+'2. Presupuesto Detallado'!B24</f>
        <v>0</v>
      </c>
      <c r="C60" s="374">
        <f>+'2. Presupuesto Detallado'!F24</f>
        <v>0</v>
      </c>
      <c r="D60" s="374">
        <f>+'2. Presupuesto Detallado'!G24</f>
        <v>0</v>
      </c>
      <c r="E60" s="375">
        <f>+'2. Presupuesto Detallado'!H24</f>
        <v>0</v>
      </c>
      <c r="F60" s="375">
        <f>+'2. Presupuesto Detallado'!I24</f>
        <v>0</v>
      </c>
    </row>
    <row r="61" spans="2:6" ht="13.5" customHeight="1" x14ac:dyDescent="0.25">
      <c r="B61" s="385">
        <f>+'2. Presupuesto Detallado'!B25</f>
        <v>0</v>
      </c>
      <c r="C61" s="374">
        <f>+'2. Presupuesto Detallado'!F25</f>
        <v>0</v>
      </c>
      <c r="D61" s="374">
        <f>+'2. Presupuesto Detallado'!G25</f>
        <v>0</v>
      </c>
      <c r="E61" s="375">
        <f>+'2. Presupuesto Detallado'!H25</f>
        <v>0</v>
      </c>
      <c r="F61" s="375">
        <f>+'2. Presupuesto Detallado'!I25</f>
        <v>0</v>
      </c>
    </row>
    <row r="62" spans="2:6" ht="13.5" customHeight="1" x14ac:dyDescent="0.25"/>
    <row r="63" spans="2:6" ht="13.5" customHeight="1" x14ac:dyDescent="0.25"/>
    <row r="65" spans="2:8" s="397" customFormat="1" ht="33.9" customHeight="1" x14ac:dyDescent="0.3">
      <c r="B65" s="369" t="s">
        <v>1298</v>
      </c>
      <c r="C65" s="927" t="str">
        <f>+'5. Presupuesto de liquidación'!B9</f>
        <v/>
      </c>
      <c r="D65" s="927"/>
      <c r="E65" s="927"/>
      <c r="F65" s="927"/>
      <c r="G65" s="927"/>
      <c r="H65" s="927"/>
    </row>
    <row r="66" spans="2:8" x14ac:dyDescent="0.25">
      <c r="B66" s="505" t="s">
        <v>1286</v>
      </c>
      <c r="C66" s="506" t="s">
        <v>162</v>
      </c>
      <c r="D66" s="506" t="s">
        <v>1299</v>
      </c>
      <c r="E66" s="506" t="s">
        <v>1313</v>
      </c>
      <c r="F66" s="506" t="s">
        <v>1299</v>
      </c>
      <c r="G66" s="928" t="s">
        <v>289</v>
      </c>
      <c r="H66" s="928"/>
    </row>
    <row r="67" spans="2:8" x14ac:dyDescent="0.25">
      <c r="B67" s="367" t="s">
        <v>1300</v>
      </c>
      <c r="C67" s="368">
        <f>+C4</f>
        <v>0</v>
      </c>
      <c r="D67" s="376"/>
      <c r="E67" s="368">
        <f>+'5. Presupuesto de liquidación'!D21</f>
        <v>0</v>
      </c>
      <c r="F67" s="377"/>
      <c r="G67" s="929">
        <f t="shared" ref="G67:G73" si="0">C67-E67</f>
        <v>0</v>
      </c>
      <c r="H67" s="929"/>
    </row>
    <row r="68" spans="2:8" x14ac:dyDescent="0.25">
      <c r="B68" s="369" t="s">
        <v>1302</v>
      </c>
      <c r="C68" s="368">
        <f>SUM(C67:C67)</f>
        <v>0</v>
      </c>
      <c r="D68" s="376"/>
      <c r="E68" s="368">
        <f>SUM(E67:E67)</f>
        <v>0</v>
      </c>
      <c r="F68" s="376"/>
      <c r="G68" s="929">
        <f t="shared" si="0"/>
        <v>0</v>
      </c>
      <c r="H68" s="929"/>
    </row>
    <row r="69" spans="2:8" x14ac:dyDescent="0.25">
      <c r="B69" s="367" t="s">
        <v>1303</v>
      </c>
      <c r="C69" s="368">
        <f>+C6</f>
        <v>0</v>
      </c>
      <c r="D69" s="377"/>
      <c r="E69" s="368">
        <f>+'5. Presupuesto de liquidación'!D22</f>
        <v>0</v>
      </c>
      <c r="F69" s="377"/>
      <c r="G69" s="929">
        <f t="shared" si="0"/>
        <v>0</v>
      </c>
      <c r="H69" s="929"/>
    </row>
    <row r="70" spans="2:8" x14ac:dyDescent="0.25">
      <c r="B70" s="367" t="s">
        <v>1304</v>
      </c>
      <c r="C70" s="368">
        <f>+C7</f>
        <v>0</v>
      </c>
      <c r="D70" s="376"/>
      <c r="E70" s="368">
        <f>+'5. Presupuesto de liquidación'!D23</f>
        <v>0</v>
      </c>
      <c r="F70" s="377"/>
      <c r="G70" s="929">
        <f t="shared" si="0"/>
        <v>0</v>
      </c>
      <c r="H70" s="929"/>
    </row>
    <row r="71" spans="2:8" x14ac:dyDescent="0.25">
      <c r="B71" s="369" t="s">
        <v>1306</v>
      </c>
      <c r="C71" s="368">
        <f>+C68+C69+C70</f>
        <v>0</v>
      </c>
      <c r="D71" s="377"/>
      <c r="E71" s="368">
        <f>+E70+E69+E67</f>
        <v>0</v>
      </c>
      <c r="F71" s="377"/>
      <c r="G71" s="929">
        <f t="shared" si="0"/>
        <v>0</v>
      </c>
      <c r="H71" s="929"/>
    </row>
    <row r="72" spans="2:8" x14ac:dyDescent="0.25">
      <c r="B72" s="369" t="s">
        <v>1307</v>
      </c>
      <c r="C72" s="368">
        <f>+SUM(C8:C29)</f>
        <v>0</v>
      </c>
      <c r="D72" s="377"/>
      <c r="E72" s="368">
        <f>+SUM('5. Presupuesto de liquidación'!D24:D45)</f>
        <v>0</v>
      </c>
      <c r="F72" s="377"/>
      <c r="G72" s="929">
        <f t="shared" si="0"/>
        <v>0</v>
      </c>
      <c r="H72" s="929"/>
    </row>
    <row r="73" spans="2:8" x14ac:dyDescent="0.25">
      <c r="B73" s="369" t="s">
        <v>109</v>
      </c>
      <c r="C73" s="370">
        <f>+SUM(C71:C72)</f>
        <v>0</v>
      </c>
      <c r="D73" s="378"/>
      <c r="E73" s="370">
        <f>+E71+E72</f>
        <v>0</v>
      </c>
      <c r="F73" s="378"/>
      <c r="G73" s="929">
        <f t="shared" si="0"/>
        <v>0</v>
      </c>
      <c r="H73" s="929"/>
    </row>
    <row r="74" spans="2:8" x14ac:dyDescent="0.25">
      <c r="B74" s="369" t="s">
        <v>86</v>
      </c>
      <c r="C74" s="370">
        <f>+C31</f>
        <v>0</v>
      </c>
      <c r="D74" s="379" t="e">
        <f>C74/C73</f>
        <v>#DIV/0!</v>
      </c>
      <c r="E74" s="370">
        <f>+'5. Presupuesto de liquidación'!D46</f>
        <v>0</v>
      </c>
      <c r="F74" s="379" t="e">
        <f>E74/E73</f>
        <v>#DIV/0!</v>
      </c>
      <c r="G74" s="380"/>
      <c r="H74" s="381"/>
    </row>
    <row r="75" spans="2:8" x14ac:dyDescent="0.25">
      <c r="B75" s="364" t="s">
        <v>1308</v>
      </c>
      <c r="C75" s="371">
        <f>+C32</f>
        <v>0</v>
      </c>
      <c r="D75" s="382" t="e">
        <f>C75/C77</f>
        <v>#DIV/0!</v>
      </c>
      <c r="E75" s="370">
        <f>+'5. Presupuesto de liquidación'!D50</f>
        <v>0</v>
      </c>
      <c r="F75" s="379" t="e">
        <f>E75/E77</f>
        <v>#DIV/0!</v>
      </c>
      <c r="G75" s="919"/>
      <c r="H75" s="921"/>
    </row>
    <row r="76" spans="2:8" x14ac:dyDescent="0.25">
      <c r="B76" s="372" t="s">
        <v>1309</v>
      </c>
      <c r="C76" s="371">
        <f>+C39</f>
        <v>0</v>
      </c>
      <c r="D76" s="379" t="e">
        <f>C76/C77</f>
        <v>#DIV/0!</v>
      </c>
      <c r="E76" s="370">
        <f>+'5. Presupuesto de liquidación'!D57</f>
        <v>0</v>
      </c>
      <c r="F76" s="379" t="e">
        <f>E76/E77</f>
        <v>#DIV/0!</v>
      </c>
      <c r="G76" s="933"/>
      <c r="H76" s="934"/>
    </row>
    <row r="77" spans="2:8" x14ac:dyDescent="0.25">
      <c r="B77" s="364" t="s">
        <v>105</v>
      </c>
      <c r="C77" s="371">
        <f>+SUM(C73:C76)</f>
        <v>0</v>
      </c>
      <c r="D77" s="383"/>
      <c r="E77" s="370">
        <f>+SUM(E73:E76)</f>
        <v>0</v>
      </c>
      <c r="F77" s="383"/>
      <c r="G77" s="933"/>
      <c r="H77" s="934"/>
    </row>
    <row r="78" spans="2:8" x14ac:dyDescent="0.25">
      <c r="B78" s="935" t="s">
        <v>1310</v>
      </c>
      <c r="C78" s="935"/>
      <c r="D78" s="935"/>
      <c r="E78" s="935"/>
      <c r="F78" s="935"/>
      <c r="G78" s="935"/>
      <c r="H78" s="935"/>
    </row>
    <row r="79" spans="2:8" s="397" customFormat="1" x14ac:dyDescent="0.3">
      <c r="B79" s="924" t="s">
        <v>140</v>
      </c>
      <c r="C79" s="924" t="s">
        <v>1311</v>
      </c>
      <c r="D79" s="924"/>
      <c r="E79" s="924" t="s">
        <v>1314</v>
      </c>
      <c r="F79" s="924"/>
      <c r="G79" s="924" t="s">
        <v>1315</v>
      </c>
      <c r="H79" s="924" t="s">
        <v>1316</v>
      </c>
    </row>
    <row r="80" spans="2:8" s="397" customFormat="1" x14ac:dyDescent="0.3">
      <c r="B80" s="924"/>
      <c r="C80" s="396" t="s">
        <v>1317</v>
      </c>
      <c r="D80" s="396" t="s">
        <v>1318</v>
      </c>
      <c r="E80" s="396" t="s">
        <v>1317</v>
      </c>
      <c r="F80" s="396" t="s">
        <v>1318</v>
      </c>
      <c r="G80" s="924"/>
      <c r="H80" s="924"/>
    </row>
    <row r="81" spans="2:8" x14ac:dyDescent="0.25">
      <c r="B81" s="926" t="s">
        <v>148</v>
      </c>
      <c r="C81" s="926"/>
      <c r="D81" s="926"/>
      <c r="E81" s="926"/>
      <c r="F81" s="926"/>
      <c r="G81" s="926"/>
      <c r="H81" s="926"/>
    </row>
    <row r="82" spans="2:8" x14ac:dyDescent="0.25">
      <c r="B82" s="385">
        <f>+B47</f>
        <v>0</v>
      </c>
      <c r="C82" s="385">
        <f>+C47</f>
        <v>0</v>
      </c>
      <c r="D82" s="384">
        <f>+'2. Presupuesto Detallado'!P6</f>
        <v>0</v>
      </c>
      <c r="E82" s="375">
        <f>+D47</f>
        <v>0</v>
      </c>
      <c r="F82" s="375">
        <f>+'2. Presupuesto Detallado'!Q6</f>
        <v>0</v>
      </c>
      <c r="G82" s="398">
        <f>+F47</f>
        <v>0</v>
      </c>
      <c r="H82" s="398">
        <f>+'2. Presupuesto Detallado'!S6</f>
        <v>0</v>
      </c>
    </row>
    <row r="83" spans="2:8" x14ac:dyDescent="0.25">
      <c r="B83" s="385">
        <f t="shared" ref="B83:C86" si="1">+B48</f>
        <v>0</v>
      </c>
      <c r="C83" s="385">
        <f t="shared" si="1"/>
        <v>0</v>
      </c>
      <c r="D83" s="384">
        <f>+'2. Presupuesto Detallado'!P7</f>
        <v>0</v>
      </c>
      <c r="E83" s="375">
        <f t="shared" ref="E83:E86" si="2">+D48</f>
        <v>0</v>
      </c>
      <c r="F83" s="375">
        <f>+'2. Presupuesto Detallado'!Q7</f>
        <v>0</v>
      </c>
      <c r="G83" s="398">
        <f t="shared" ref="G83:G86" si="3">+F48</f>
        <v>0</v>
      </c>
      <c r="H83" s="411">
        <f>+'2. Presupuesto Detallado'!S7</f>
        <v>0</v>
      </c>
    </row>
    <row r="84" spans="2:8" x14ac:dyDescent="0.25">
      <c r="B84" s="385">
        <f t="shared" si="1"/>
        <v>0</v>
      </c>
      <c r="C84" s="385">
        <f t="shared" si="1"/>
        <v>0</v>
      </c>
      <c r="D84" s="384">
        <f>+'2. Presupuesto Detallado'!P8</f>
        <v>0</v>
      </c>
      <c r="E84" s="375">
        <f t="shared" si="2"/>
        <v>0</v>
      </c>
      <c r="F84" s="375">
        <f>+'2. Presupuesto Detallado'!Q8</f>
        <v>0</v>
      </c>
      <c r="G84" s="398">
        <f t="shared" si="3"/>
        <v>0</v>
      </c>
      <c r="H84" s="411">
        <f>+'2. Presupuesto Detallado'!S8</f>
        <v>0</v>
      </c>
    </row>
    <row r="85" spans="2:8" x14ac:dyDescent="0.25">
      <c r="B85" s="385">
        <f t="shared" si="1"/>
        <v>0</v>
      </c>
      <c r="C85" s="385">
        <f t="shared" si="1"/>
        <v>0</v>
      </c>
      <c r="D85" s="384">
        <f>+'2. Presupuesto Detallado'!P9</f>
        <v>0</v>
      </c>
      <c r="E85" s="375">
        <f t="shared" si="2"/>
        <v>0</v>
      </c>
      <c r="F85" s="375">
        <f>+'2. Presupuesto Detallado'!Q9</f>
        <v>0</v>
      </c>
      <c r="G85" s="398">
        <f t="shared" si="3"/>
        <v>0</v>
      </c>
      <c r="H85" s="411">
        <f>+'2. Presupuesto Detallado'!S9</f>
        <v>0</v>
      </c>
    </row>
    <row r="86" spans="2:8" x14ac:dyDescent="0.25">
      <c r="B86" s="385">
        <f t="shared" si="1"/>
        <v>0</v>
      </c>
      <c r="C86" s="385">
        <f t="shared" si="1"/>
        <v>0</v>
      </c>
      <c r="D86" s="384">
        <f>+'2. Presupuesto Detallado'!P10</f>
        <v>0</v>
      </c>
      <c r="E86" s="375">
        <f t="shared" si="2"/>
        <v>0</v>
      </c>
      <c r="F86" s="375">
        <f>+'2. Presupuesto Detallado'!Q10</f>
        <v>0</v>
      </c>
      <c r="G86" s="398">
        <f t="shared" si="3"/>
        <v>0</v>
      </c>
      <c r="H86" s="411">
        <f>+'2. Presupuesto Detallado'!S10</f>
        <v>0</v>
      </c>
    </row>
    <row r="87" spans="2:8" x14ac:dyDescent="0.25">
      <c r="B87" s="926" t="s">
        <v>150</v>
      </c>
      <c r="C87" s="926"/>
      <c r="D87" s="926"/>
      <c r="E87" s="926"/>
      <c r="F87" s="926"/>
      <c r="G87" s="926"/>
      <c r="H87" s="926"/>
    </row>
    <row r="88" spans="2:8" x14ac:dyDescent="0.25">
      <c r="B88" s="385">
        <f>+B53</f>
        <v>0</v>
      </c>
      <c r="C88" s="374">
        <f>+C53</f>
        <v>0</v>
      </c>
      <c r="D88" s="374">
        <f>+'2. Presupuesto Detallado'!P17</f>
        <v>0</v>
      </c>
      <c r="E88" s="375">
        <f>+D53</f>
        <v>1</v>
      </c>
      <c r="F88" s="375">
        <f>+'2. Presupuesto Detallado'!Q17</f>
        <v>0</v>
      </c>
      <c r="G88" s="398">
        <f>+F53</f>
        <v>0</v>
      </c>
      <c r="H88" s="398">
        <f>+'2. Presupuesto Detallado'!S17</f>
        <v>0</v>
      </c>
    </row>
    <row r="89" spans="2:8" x14ac:dyDescent="0.25">
      <c r="B89" s="385">
        <f t="shared" ref="B89:C96" si="4">+B54</f>
        <v>0</v>
      </c>
      <c r="C89" s="374">
        <f t="shared" si="4"/>
        <v>0</v>
      </c>
      <c r="D89" s="374">
        <f>+'2. Presupuesto Detallado'!P18</f>
        <v>0</v>
      </c>
      <c r="E89" s="375">
        <f t="shared" ref="E89:E95" si="5">+D54</f>
        <v>0</v>
      </c>
      <c r="F89" s="375">
        <f>+'2. Presupuesto Detallado'!Q18</f>
        <v>0</v>
      </c>
      <c r="G89" s="398">
        <f t="shared" ref="G89:G96" si="6">+F54</f>
        <v>0</v>
      </c>
      <c r="H89" s="411">
        <f>+'2. Presupuesto Detallado'!S18</f>
        <v>0</v>
      </c>
    </row>
    <row r="90" spans="2:8" x14ac:dyDescent="0.25">
      <c r="B90" s="385">
        <f t="shared" si="4"/>
        <v>0</v>
      </c>
      <c r="C90" s="374">
        <f t="shared" si="4"/>
        <v>0</v>
      </c>
      <c r="D90" s="374">
        <f>+'2. Presupuesto Detallado'!P19</f>
        <v>0</v>
      </c>
      <c r="E90" s="375">
        <f t="shared" si="5"/>
        <v>0</v>
      </c>
      <c r="F90" s="375">
        <f>+'2. Presupuesto Detallado'!Q19</f>
        <v>0</v>
      </c>
      <c r="G90" s="398">
        <f t="shared" si="6"/>
        <v>0</v>
      </c>
      <c r="H90" s="411">
        <f>+'2. Presupuesto Detallado'!S19</f>
        <v>0</v>
      </c>
    </row>
    <row r="91" spans="2:8" x14ac:dyDescent="0.25">
      <c r="B91" s="385">
        <f t="shared" si="4"/>
        <v>0</v>
      </c>
      <c r="C91" s="374">
        <f t="shared" si="4"/>
        <v>0</v>
      </c>
      <c r="D91" s="374">
        <f>+'2. Presupuesto Detallado'!P20</f>
        <v>0</v>
      </c>
      <c r="E91" s="375">
        <f t="shared" si="5"/>
        <v>0</v>
      </c>
      <c r="F91" s="375">
        <f>+'2. Presupuesto Detallado'!Q20</f>
        <v>0</v>
      </c>
      <c r="G91" s="398">
        <f t="shared" si="6"/>
        <v>0</v>
      </c>
      <c r="H91" s="411">
        <f>+'2. Presupuesto Detallado'!S20</f>
        <v>0</v>
      </c>
    </row>
    <row r="92" spans="2:8" x14ac:dyDescent="0.25">
      <c r="B92" s="385">
        <f t="shared" si="4"/>
        <v>0</v>
      </c>
      <c r="C92" s="374">
        <f t="shared" si="4"/>
        <v>0</v>
      </c>
      <c r="D92" s="374">
        <f>+'2. Presupuesto Detallado'!P21</f>
        <v>0</v>
      </c>
      <c r="E92" s="375">
        <f t="shared" si="5"/>
        <v>0</v>
      </c>
      <c r="F92" s="375">
        <f>+'2. Presupuesto Detallado'!Q21</f>
        <v>0</v>
      </c>
      <c r="G92" s="398">
        <f t="shared" si="6"/>
        <v>0</v>
      </c>
      <c r="H92" s="411">
        <f>+'2. Presupuesto Detallado'!S21</f>
        <v>0</v>
      </c>
    </row>
    <row r="93" spans="2:8" x14ac:dyDescent="0.25">
      <c r="B93" s="385">
        <f t="shared" si="4"/>
        <v>0</v>
      </c>
      <c r="C93" s="374">
        <f t="shared" si="4"/>
        <v>0</v>
      </c>
      <c r="D93" s="374">
        <f>+'2. Presupuesto Detallado'!P22</f>
        <v>0</v>
      </c>
      <c r="E93" s="375">
        <f t="shared" si="5"/>
        <v>0</v>
      </c>
      <c r="F93" s="375">
        <f>+'2. Presupuesto Detallado'!Q22</f>
        <v>0</v>
      </c>
      <c r="G93" s="398">
        <f t="shared" si="6"/>
        <v>0</v>
      </c>
      <c r="H93" s="411">
        <f>+'2. Presupuesto Detallado'!S22</f>
        <v>0</v>
      </c>
    </row>
    <row r="94" spans="2:8" x14ac:dyDescent="0.25">
      <c r="B94" s="385">
        <f t="shared" si="4"/>
        <v>0</v>
      </c>
      <c r="C94" s="374">
        <f t="shared" si="4"/>
        <v>0</v>
      </c>
      <c r="D94" s="374">
        <f>+'2. Presupuesto Detallado'!P23</f>
        <v>0</v>
      </c>
      <c r="E94" s="375">
        <f t="shared" si="5"/>
        <v>0</v>
      </c>
      <c r="F94" s="375">
        <f>+'2. Presupuesto Detallado'!Q23</f>
        <v>0</v>
      </c>
      <c r="G94" s="398">
        <f t="shared" si="6"/>
        <v>0</v>
      </c>
      <c r="H94" s="411">
        <f>+'2. Presupuesto Detallado'!S23</f>
        <v>0</v>
      </c>
    </row>
    <row r="95" spans="2:8" x14ac:dyDescent="0.25">
      <c r="B95" s="385">
        <f t="shared" si="4"/>
        <v>0</v>
      </c>
      <c r="C95" s="374">
        <f t="shared" si="4"/>
        <v>0</v>
      </c>
      <c r="D95" s="374">
        <f>+'2. Presupuesto Detallado'!P24</f>
        <v>0</v>
      </c>
      <c r="E95" s="375">
        <f t="shared" si="5"/>
        <v>0</v>
      </c>
      <c r="F95" s="375">
        <f>+'2. Presupuesto Detallado'!Q24</f>
        <v>0</v>
      </c>
      <c r="G95" s="398">
        <f t="shared" si="6"/>
        <v>0</v>
      </c>
      <c r="H95" s="411">
        <f>+'2. Presupuesto Detallado'!S24</f>
        <v>0</v>
      </c>
    </row>
    <row r="96" spans="2:8" x14ac:dyDescent="0.25">
      <c r="B96" s="385">
        <f t="shared" si="4"/>
        <v>0</v>
      </c>
      <c r="C96" s="374">
        <f t="shared" si="4"/>
        <v>0</v>
      </c>
      <c r="D96" s="374">
        <f>+'2. Presupuesto Detallado'!P25</f>
        <v>0</v>
      </c>
      <c r="E96" s="375">
        <f>+D61</f>
        <v>0</v>
      </c>
      <c r="F96" s="375">
        <f>+'2. Presupuesto Detallado'!Q25</f>
        <v>0</v>
      </c>
      <c r="G96" s="398">
        <f t="shared" si="6"/>
        <v>0</v>
      </c>
      <c r="H96" s="411">
        <f>+'2. Presupuesto Detallado'!S25</f>
        <v>0</v>
      </c>
    </row>
  </sheetData>
  <sheetProtection selectLockedCells="1"/>
  <mergeCells count="69">
    <mergeCell ref="B46:F46"/>
    <mergeCell ref="D36:F36"/>
    <mergeCell ref="D22:F22"/>
    <mergeCell ref="D23:F23"/>
    <mergeCell ref="D24:F24"/>
    <mergeCell ref="D25:F25"/>
    <mergeCell ref="D26:F26"/>
    <mergeCell ref="D27:F27"/>
    <mergeCell ref="D33:F33"/>
    <mergeCell ref="D31:F31"/>
    <mergeCell ref="D32:F32"/>
    <mergeCell ref="D28:F28"/>
    <mergeCell ref="D29:F29"/>
    <mergeCell ref="D30:F30"/>
    <mergeCell ref="D34:F34"/>
    <mergeCell ref="D35:F35"/>
    <mergeCell ref="D16:F16"/>
    <mergeCell ref="D17:F17"/>
    <mergeCell ref="D18:F18"/>
    <mergeCell ref="D19:F19"/>
    <mergeCell ref="D20:F20"/>
    <mergeCell ref="D21:F21"/>
    <mergeCell ref="B81:H81"/>
    <mergeCell ref="B87:H87"/>
    <mergeCell ref="D8:F8"/>
    <mergeCell ref="D9:F9"/>
    <mergeCell ref="D10:F10"/>
    <mergeCell ref="D11:F11"/>
    <mergeCell ref="D12:F12"/>
    <mergeCell ref="D13:F13"/>
    <mergeCell ref="D14:F14"/>
    <mergeCell ref="D15:F15"/>
    <mergeCell ref="G76:H76"/>
    <mergeCell ref="G77:H77"/>
    <mergeCell ref="B78:H78"/>
    <mergeCell ref="B79:B80"/>
    <mergeCell ref="C79:D79"/>
    <mergeCell ref="E79:F79"/>
    <mergeCell ref="G79:G80"/>
    <mergeCell ref="H79:H80"/>
    <mergeCell ref="G69:H69"/>
    <mergeCell ref="G70:H70"/>
    <mergeCell ref="G71:H71"/>
    <mergeCell ref="G72:H72"/>
    <mergeCell ref="G73:H73"/>
    <mergeCell ref="G75:H75"/>
    <mergeCell ref="B52:F52"/>
    <mergeCell ref="C65:H65"/>
    <mergeCell ref="G66:H66"/>
    <mergeCell ref="G67:H67"/>
    <mergeCell ref="G68:H68"/>
    <mergeCell ref="D42:F42"/>
    <mergeCell ref="B43:F43"/>
    <mergeCell ref="B44:B45"/>
    <mergeCell ref="C44:C45"/>
    <mergeCell ref="D44:D45"/>
    <mergeCell ref="E44:E45"/>
    <mergeCell ref="F44:F45"/>
    <mergeCell ref="D39:F39"/>
    <mergeCell ref="D37:F37"/>
    <mergeCell ref="D38:F38"/>
    <mergeCell ref="D40:F40"/>
    <mergeCell ref="D41:F41"/>
    <mergeCell ref="D7:F7"/>
    <mergeCell ref="C2:F2"/>
    <mergeCell ref="D3:F3"/>
    <mergeCell ref="D4:F4"/>
    <mergeCell ref="D5:F5"/>
    <mergeCell ref="D6:F6"/>
  </mergeCells>
  <pageMargins left="0.75" right="0.75" top="1" bottom="1" header="0" footer="0"/>
  <pageSetup orientation="portrait" r:id="rId1"/>
  <headerFooter alignWithMargins="0"/>
  <ignoredErrors>
    <ignoredError sqref="F82:F86 F88:F9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3">
    <tabColor theme="9" tint="0.39997558519241921"/>
  </sheetPr>
  <dimension ref="A1:N91"/>
  <sheetViews>
    <sheetView showGridLines="0" topLeftCell="A23" zoomScaleNormal="100" workbookViewId="0">
      <selection activeCell="C44" sqref="C44"/>
    </sheetView>
  </sheetViews>
  <sheetFormatPr baseColWidth="10" defaultColWidth="11.44140625" defaultRowHeight="13.8" x14ac:dyDescent="0.25"/>
  <cols>
    <col min="1" max="1" width="36.109375" style="162" customWidth="1"/>
    <col min="2" max="2" width="15.88671875" style="161" customWidth="1"/>
    <col min="3" max="3" width="20.88671875" style="161" customWidth="1"/>
    <col min="4" max="4" width="19" style="161" customWidth="1"/>
    <col min="5" max="5" width="18.109375" style="161" customWidth="1"/>
    <col min="6" max="6" width="17.33203125" style="161" customWidth="1"/>
    <col min="7" max="7" width="24.88671875" style="161" customWidth="1"/>
    <col min="8" max="9" width="11.44140625" style="161"/>
    <col min="10" max="10" width="0" style="161" hidden="1" customWidth="1"/>
    <col min="11" max="16384" width="11.44140625" style="161"/>
  </cols>
  <sheetData>
    <row r="1" spans="1:13" ht="14.25" customHeight="1" x14ac:dyDescent="0.25">
      <c r="A1" s="455"/>
      <c r="B1" s="941" t="s">
        <v>286</v>
      </c>
      <c r="C1" s="942"/>
      <c r="D1" s="942"/>
      <c r="E1" s="942"/>
      <c r="F1" s="942"/>
      <c r="G1" s="952" t="s">
        <v>368</v>
      </c>
    </row>
    <row r="2" spans="1:13" ht="14.25" customHeight="1" x14ac:dyDescent="0.25">
      <c r="A2" s="456"/>
      <c r="B2" s="943"/>
      <c r="C2" s="943"/>
      <c r="D2" s="943"/>
      <c r="E2" s="943"/>
      <c r="F2" s="943"/>
      <c r="G2" s="937"/>
    </row>
    <row r="3" spans="1:13" ht="14.25" customHeight="1" x14ac:dyDescent="0.25">
      <c r="A3" s="456"/>
      <c r="B3" s="943"/>
      <c r="C3" s="943"/>
      <c r="D3" s="943"/>
      <c r="E3" s="943"/>
      <c r="F3" s="943"/>
      <c r="G3" s="937" t="s">
        <v>1339</v>
      </c>
    </row>
    <row r="4" spans="1:13" ht="15" customHeight="1" thickBot="1" x14ac:dyDescent="0.3">
      <c r="A4" s="457"/>
      <c r="B4" s="944"/>
      <c r="C4" s="944"/>
      <c r="D4" s="944"/>
      <c r="E4" s="944"/>
      <c r="F4" s="944"/>
      <c r="G4" s="938"/>
    </row>
    <row r="5" spans="1:13" ht="15" customHeight="1" x14ac:dyDescent="0.25">
      <c r="A5" s="957" t="s">
        <v>366</v>
      </c>
      <c r="B5" s="958"/>
      <c r="C5" s="958"/>
      <c r="D5" s="958"/>
      <c r="E5" s="958"/>
      <c r="F5" s="958"/>
      <c r="G5" s="959"/>
    </row>
    <row r="6" spans="1:13" ht="8.1" customHeight="1" thickBot="1" x14ac:dyDescent="0.3">
      <c r="A6" s="960"/>
      <c r="B6" s="961"/>
      <c r="C6" s="961"/>
      <c r="D6" s="961"/>
      <c r="E6" s="961"/>
      <c r="F6" s="961"/>
      <c r="G6" s="962"/>
    </row>
    <row r="7" spans="1:13" ht="18" hidden="1" customHeight="1" thickBot="1" x14ac:dyDescent="0.3">
      <c r="A7" s="1035"/>
      <c r="B7" s="1036"/>
      <c r="C7" s="1036"/>
      <c r="D7" s="1037"/>
      <c r="E7" s="361">
        <f>'1. General'!D4</f>
        <v>1</v>
      </c>
      <c r="F7" s="361">
        <f>'1. General'!F4</f>
        <v>1</v>
      </c>
      <c r="G7" s="361">
        <f>'1. General'!H4</f>
        <v>1</v>
      </c>
    </row>
    <row r="8" spans="1:13" ht="21.75" customHeight="1" thickBot="1" x14ac:dyDescent="0.3">
      <c r="A8" s="1038" t="s">
        <v>95</v>
      </c>
      <c r="B8" s="1039"/>
      <c r="C8" s="1039"/>
      <c r="D8" s="1039"/>
      <c r="E8" s="1039"/>
      <c r="F8" s="1039"/>
      <c r="G8" s="1040"/>
    </row>
    <row r="9" spans="1:13" ht="30" customHeight="1" x14ac:dyDescent="0.25">
      <c r="A9" s="448" t="s">
        <v>1287</v>
      </c>
      <c r="B9" s="953" t="str">
        <f>IF('1. General'!B6="","",'1. General'!B6)</f>
        <v/>
      </c>
      <c r="C9" s="954"/>
      <c r="D9" s="954"/>
      <c r="E9" s="954"/>
      <c r="F9" s="954"/>
      <c r="G9" s="955"/>
    </row>
    <row r="10" spans="1:13" ht="16.5" customHeight="1" x14ac:dyDescent="0.25">
      <c r="A10" s="449" t="s">
        <v>1282</v>
      </c>
      <c r="B10" s="956"/>
      <c r="C10" s="956"/>
      <c r="D10" s="454" t="s">
        <v>1281</v>
      </c>
      <c r="E10" s="492"/>
      <c r="F10" s="454" t="s">
        <v>1296</v>
      </c>
      <c r="G10" s="493"/>
    </row>
    <row r="11" spans="1:13" ht="24" customHeight="1" x14ac:dyDescent="0.25">
      <c r="A11" s="450" t="s">
        <v>101</v>
      </c>
      <c r="B11" s="945" t="str">
        <f>IF('1. General'!B14="","",'1. General'!B14)</f>
        <v>Servicios Académicos  Consultorías y Asesorías  3090100</v>
      </c>
      <c r="C11" s="946"/>
      <c r="D11" s="946"/>
      <c r="E11" s="946"/>
      <c r="F11" s="946"/>
      <c r="G11" s="947"/>
      <c r="H11" s="267"/>
    </row>
    <row r="12" spans="1:13" ht="18.75" customHeight="1" x14ac:dyDescent="0.25">
      <c r="A12" s="450" t="s">
        <v>117</v>
      </c>
      <c r="B12" s="945" t="str">
        <f>IF('1. General'!B7="","",'1. General'!B7)</f>
        <v/>
      </c>
      <c r="C12" s="946"/>
      <c r="D12" s="946"/>
      <c r="E12" s="946"/>
      <c r="F12" s="946"/>
      <c r="G12" s="947"/>
      <c r="H12" s="267"/>
    </row>
    <row r="13" spans="1:13" ht="18.75" customHeight="1" x14ac:dyDescent="0.25">
      <c r="A13" s="451" t="s">
        <v>98</v>
      </c>
      <c r="B13" s="945" t="str">
        <f>IF('1. General'!C8="","",'1. General'!C8)</f>
        <v/>
      </c>
      <c r="C13" s="946"/>
      <c r="D13" s="946"/>
      <c r="E13" s="946"/>
      <c r="F13" s="946"/>
      <c r="G13" s="947"/>
      <c r="H13" s="267"/>
    </row>
    <row r="14" spans="1:13" ht="18.75" customHeight="1" x14ac:dyDescent="0.25">
      <c r="A14" s="950" t="s">
        <v>1283</v>
      </c>
      <c r="B14" s="1028" t="str">
        <f>IF('1. General'!C8="","",'1. General'!C8)</f>
        <v/>
      </c>
      <c r="C14" s="1029"/>
      <c r="D14" s="1030"/>
      <c r="E14" s="948" t="s">
        <v>1288</v>
      </c>
      <c r="F14" s="948"/>
      <c r="G14" s="1026"/>
      <c r="M14" s="349"/>
    </row>
    <row r="15" spans="1:13" ht="18.75" customHeight="1" x14ac:dyDescent="0.25">
      <c r="A15" s="951"/>
      <c r="B15" s="1031"/>
      <c r="C15" s="1032"/>
      <c r="D15" s="1033"/>
      <c r="E15" s="949"/>
      <c r="F15" s="949"/>
      <c r="G15" s="1027"/>
    </row>
    <row r="16" spans="1:13" ht="21.75" customHeight="1" thickBot="1" x14ac:dyDescent="0.3">
      <c r="A16" s="452" t="s">
        <v>1284</v>
      </c>
      <c r="B16" s="939"/>
      <c r="C16" s="940"/>
      <c r="D16" s="453" t="s">
        <v>1289</v>
      </c>
      <c r="E16" s="277"/>
      <c r="F16" s="453" t="s">
        <v>1290</v>
      </c>
      <c r="G16" s="184"/>
    </row>
    <row r="17" spans="1:7" ht="21.75" customHeight="1" thickBot="1" x14ac:dyDescent="0.3">
      <c r="A17" s="1038" t="s">
        <v>1285</v>
      </c>
      <c r="B17" s="1039"/>
      <c r="C17" s="1039"/>
      <c r="D17" s="1039"/>
      <c r="E17" s="1039"/>
      <c r="F17" s="1039"/>
      <c r="G17" s="1040"/>
    </row>
    <row r="18" spans="1:7" ht="39" customHeight="1" thickBot="1" x14ac:dyDescent="0.3">
      <c r="A18" s="1022" t="s">
        <v>1286</v>
      </c>
      <c r="B18" s="1023"/>
      <c r="C18" s="458" t="s">
        <v>287</v>
      </c>
      <c r="D18" s="458" t="s">
        <v>288</v>
      </c>
      <c r="E18" s="459" t="s">
        <v>289</v>
      </c>
      <c r="F18" s="1010" t="s">
        <v>1280</v>
      </c>
      <c r="G18" s="1011"/>
    </row>
    <row r="19" spans="1:7" s="289" customFormat="1" ht="39" customHeight="1" thickBot="1" x14ac:dyDescent="0.35">
      <c r="A19" s="965" t="s">
        <v>290</v>
      </c>
      <c r="B19" s="966"/>
      <c r="C19" s="286">
        <f>ROUND('1. General'!C70,0)</f>
        <v>0</v>
      </c>
      <c r="D19" s="287"/>
      <c r="E19" s="288">
        <f>+D19-C19</f>
        <v>0</v>
      </c>
      <c r="F19" s="1012" t="str">
        <f>+IF(E19&lt;0,"El valor que ingresó es menor al presupuestado",IF(E19=0,"El valor que ingresó corresponde al presupuestado","El valor que ingresó es mayor al presupuestado"))</f>
        <v>El valor que ingresó corresponde al presupuestado</v>
      </c>
      <c r="G19" s="1013"/>
    </row>
    <row r="20" spans="1:7" ht="18.899999999999999" customHeight="1" thickBot="1" x14ac:dyDescent="0.3">
      <c r="A20" s="967" t="s">
        <v>109</v>
      </c>
      <c r="B20" s="968"/>
      <c r="C20" s="271">
        <f>+SUM(C21:C45)</f>
        <v>0</v>
      </c>
      <c r="D20" s="290">
        <f>+SUM(D21:D45)</f>
        <v>0</v>
      </c>
      <c r="E20" s="278">
        <f>+D20-C20</f>
        <v>0</v>
      </c>
      <c r="F20" s="1012" t="str">
        <f>+IF(E20&lt;0,"Hay una reducción en los costos directos",IF(E20=0,"Los costos directos se ejecutaron según lo presupuestado","Hay un aumento en los costos directos"))</f>
        <v>Los costos directos se ejecutaron según lo presupuestado</v>
      </c>
      <c r="G20" s="1013"/>
    </row>
    <row r="21" spans="1:7" ht="12.75" customHeight="1" x14ac:dyDescent="0.25">
      <c r="A21" s="969" t="s">
        <v>61</v>
      </c>
      <c r="B21" s="970"/>
      <c r="C21" s="272">
        <f>'1. General'!C40</f>
        <v>0</v>
      </c>
      <c r="D21" s="494"/>
      <c r="E21" s="279">
        <f>+D21-C21</f>
        <v>0</v>
      </c>
      <c r="F21" s="1014" t="str">
        <f>+IF(E21&lt;0,"Hay una reducción en el rubro",IF(E21=0,"El rubro se ejecutó según lo presupuestado","Hay un aumento en el rubro"))</f>
        <v>El rubro se ejecutó según lo presupuestado</v>
      </c>
      <c r="G21" s="1015"/>
    </row>
    <row r="22" spans="1:7" s="183" customFormat="1" ht="12.75" customHeight="1" x14ac:dyDescent="0.25">
      <c r="A22" s="963" t="s">
        <v>62</v>
      </c>
      <c r="B22" s="964"/>
      <c r="C22" s="268">
        <f>'1. General'!C41</f>
        <v>0</v>
      </c>
      <c r="D22" s="495"/>
      <c r="E22" s="280">
        <f t="shared" ref="E22:E65" si="0">+D22-C22</f>
        <v>0</v>
      </c>
      <c r="F22" s="1004" t="str">
        <f t="shared" ref="F22:F45" si="1">+IF(E22&lt;0,"Hay una reducción en el rubro",IF(E22=0,"El rubro se ejecutó según lo presupuestado","Hay un aumento en el rubro"))</f>
        <v>El rubro se ejecutó según lo presupuestado</v>
      </c>
      <c r="G22" s="1005"/>
    </row>
    <row r="23" spans="1:7" s="183" customFormat="1" ht="12.75" customHeight="1" x14ac:dyDescent="0.25">
      <c r="A23" s="963" t="s">
        <v>63</v>
      </c>
      <c r="B23" s="964"/>
      <c r="C23" s="268">
        <f>'1. General'!C42</f>
        <v>0</v>
      </c>
      <c r="D23" s="495"/>
      <c r="E23" s="280">
        <f t="shared" si="0"/>
        <v>0</v>
      </c>
      <c r="F23" s="1004" t="str">
        <f t="shared" si="1"/>
        <v>El rubro se ejecutó según lo presupuestado</v>
      </c>
      <c r="G23" s="1005"/>
    </row>
    <row r="24" spans="1:7" s="183" customFormat="1" ht="12.75" customHeight="1" x14ac:dyDescent="0.25">
      <c r="A24" s="963" t="s">
        <v>64</v>
      </c>
      <c r="B24" s="964"/>
      <c r="C24" s="268">
        <f>'1. General'!C43</f>
        <v>0</v>
      </c>
      <c r="D24" s="495"/>
      <c r="E24" s="280">
        <f t="shared" si="0"/>
        <v>0</v>
      </c>
      <c r="F24" s="1004" t="str">
        <f>+IF(E24&lt;0,"Hay una reducción en el rubro",IF(E24=0,"El rubro se ejecutó según lo presupuestado","Hay un aumento en el rubro"))</f>
        <v>El rubro se ejecutó según lo presupuestado</v>
      </c>
      <c r="G24" s="1005"/>
    </row>
    <row r="25" spans="1:7" s="183" customFormat="1" ht="12.75" customHeight="1" x14ac:dyDescent="0.25">
      <c r="A25" s="963" t="s">
        <v>65</v>
      </c>
      <c r="B25" s="964"/>
      <c r="C25" s="268">
        <f>'1. General'!C44</f>
        <v>0</v>
      </c>
      <c r="D25" s="495"/>
      <c r="E25" s="280">
        <f t="shared" si="0"/>
        <v>0</v>
      </c>
      <c r="F25" s="1004" t="str">
        <f>+IF(E25&lt;0,"Hay una reducción en el rubro",IF(E25=0,"El rubro se ejecutó según lo presupuestado","Hay un aumento en el rubro"))</f>
        <v>El rubro se ejecutó según lo presupuestado</v>
      </c>
      <c r="G25" s="1005"/>
    </row>
    <row r="26" spans="1:7" s="183" customFormat="1" ht="12.75" customHeight="1" x14ac:dyDescent="0.25">
      <c r="A26" s="963" t="s">
        <v>66</v>
      </c>
      <c r="B26" s="964"/>
      <c r="C26" s="268">
        <f>'1. General'!C45</f>
        <v>0</v>
      </c>
      <c r="D26" s="495"/>
      <c r="E26" s="280">
        <f t="shared" si="0"/>
        <v>0</v>
      </c>
      <c r="F26" s="1004" t="str">
        <f t="shared" si="1"/>
        <v>El rubro se ejecutó según lo presupuestado</v>
      </c>
      <c r="G26" s="1005"/>
    </row>
    <row r="27" spans="1:7" s="183" customFormat="1" ht="12.75" customHeight="1" x14ac:dyDescent="0.25">
      <c r="A27" s="963" t="s">
        <v>67</v>
      </c>
      <c r="B27" s="964"/>
      <c r="C27" s="268">
        <f>'1. General'!C46</f>
        <v>0</v>
      </c>
      <c r="D27" s="495"/>
      <c r="E27" s="280">
        <f t="shared" si="0"/>
        <v>0</v>
      </c>
      <c r="F27" s="1004" t="str">
        <f t="shared" si="1"/>
        <v>El rubro se ejecutó según lo presupuestado</v>
      </c>
      <c r="G27" s="1005"/>
    </row>
    <row r="28" spans="1:7" s="183" customFormat="1" ht="12.75" customHeight="1" x14ac:dyDescent="0.25">
      <c r="A28" s="963" t="s">
        <v>68</v>
      </c>
      <c r="B28" s="964"/>
      <c r="C28" s="268">
        <f>'1. General'!C47</f>
        <v>0</v>
      </c>
      <c r="D28" s="495"/>
      <c r="E28" s="280">
        <f t="shared" si="0"/>
        <v>0</v>
      </c>
      <c r="F28" s="1004" t="str">
        <f t="shared" si="1"/>
        <v>El rubro se ejecutó según lo presupuestado</v>
      </c>
      <c r="G28" s="1005"/>
    </row>
    <row r="29" spans="1:7" s="183" customFormat="1" ht="12.75" customHeight="1" x14ac:dyDescent="0.25">
      <c r="A29" s="963" t="s">
        <v>69</v>
      </c>
      <c r="B29" s="964"/>
      <c r="C29" s="268">
        <f>'1. General'!C48</f>
        <v>0</v>
      </c>
      <c r="D29" s="495"/>
      <c r="E29" s="280">
        <f t="shared" si="0"/>
        <v>0</v>
      </c>
      <c r="F29" s="1004" t="str">
        <f t="shared" si="1"/>
        <v>El rubro se ejecutó según lo presupuestado</v>
      </c>
      <c r="G29" s="1005"/>
    </row>
    <row r="30" spans="1:7" s="183" customFormat="1" ht="12.75" customHeight="1" x14ac:dyDescent="0.25">
      <c r="A30" s="963" t="s">
        <v>70</v>
      </c>
      <c r="B30" s="964"/>
      <c r="C30" s="268">
        <f>'1. General'!C49</f>
        <v>0</v>
      </c>
      <c r="D30" s="495"/>
      <c r="E30" s="280">
        <f t="shared" si="0"/>
        <v>0</v>
      </c>
      <c r="F30" s="1004" t="str">
        <f t="shared" si="1"/>
        <v>El rubro se ejecutó según lo presupuestado</v>
      </c>
      <c r="G30" s="1005"/>
    </row>
    <row r="31" spans="1:7" s="183" customFormat="1" ht="12.75" customHeight="1" x14ac:dyDescent="0.25">
      <c r="A31" s="963" t="s">
        <v>71</v>
      </c>
      <c r="B31" s="964"/>
      <c r="C31" s="268">
        <f>'1. General'!C50</f>
        <v>0</v>
      </c>
      <c r="D31" s="495"/>
      <c r="E31" s="280">
        <f t="shared" si="0"/>
        <v>0</v>
      </c>
      <c r="F31" s="1004" t="str">
        <f t="shared" si="1"/>
        <v>El rubro se ejecutó según lo presupuestado</v>
      </c>
      <c r="G31" s="1005"/>
    </row>
    <row r="32" spans="1:7" s="183" customFormat="1" ht="12.75" customHeight="1" x14ac:dyDescent="0.25">
      <c r="A32" s="963" t="s">
        <v>72</v>
      </c>
      <c r="B32" s="964"/>
      <c r="C32" s="268">
        <f>'1. General'!C51</f>
        <v>0</v>
      </c>
      <c r="D32" s="495"/>
      <c r="E32" s="280">
        <f t="shared" si="0"/>
        <v>0</v>
      </c>
      <c r="F32" s="1004" t="str">
        <f t="shared" si="1"/>
        <v>El rubro se ejecutó según lo presupuestado</v>
      </c>
      <c r="G32" s="1005"/>
    </row>
    <row r="33" spans="1:9" s="183" customFormat="1" ht="12.75" customHeight="1" x14ac:dyDescent="0.25">
      <c r="A33" s="963" t="s">
        <v>73</v>
      </c>
      <c r="B33" s="964"/>
      <c r="C33" s="268">
        <f>'1. General'!C52</f>
        <v>0</v>
      </c>
      <c r="D33" s="495"/>
      <c r="E33" s="280">
        <f t="shared" si="0"/>
        <v>0</v>
      </c>
      <c r="F33" s="1004" t="str">
        <f t="shared" si="1"/>
        <v>El rubro se ejecutó según lo presupuestado</v>
      </c>
      <c r="G33" s="1005"/>
    </row>
    <row r="34" spans="1:9" s="183" customFormat="1" ht="12.75" customHeight="1" x14ac:dyDescent="0.25">
      <c r="A34" s="963" t="s">
        <v>74</v>
      </c>
      <c r="B34" s="964"/>
      <c r="C34" s="268">
        <f>'1. General'!C53</f>
        <v>0</v>
      </c>
      <c r="D34" s="495"/>
      <c r="E34" s="280">
        <f t="shared" si="0"/>
        <v>0</v>
      </c>
      <c r="F34" s="1004" t="str">
        <f t="shared" si="1"/>
        <v>El rubro se ejecutó según lo presupuestado</v>
      </c>
      <c r="G34" s="1005"/>
    </row>
    <row r="35" spans="1:9" s="183" customFormat="1" ht="12.75" customHeight="1" x14ac:dyDescent="0.25">
      <c r="A35" s="963" t="s">
        <v>75</v>
      </c>
      <c r="B35" s="964"/>
      <c r="C35" s="268">
        <f>'1. General'!C54</f>
        <v>0</v>
      </c>
      <c r="D35" s="495"/>
      <c r="E35" s="280">
        <f t="shared" si="0"/>
        <v>0</v>
      </c>
      <c r="F35" s="1004" t="str">
        <f t="shared" si="1"/>
        <v>El rubro se ejecutó según lo presupuestado</v>
      </c>
      <c r="G35" s="1005"/>
    </row>
    <row r="36" spans="1:9" s="183" customFormat="1" ht="12.75" customHeight="1" x14ac:dyDescent="0.25">
      <c r="A36" s="963" t="s">
        <v>76</v>
      </c>
      <c r="B36" s="964"/>
      <c r="C36" s="268">
        <f>'1. General'!C55</f>
        <v>0</v>
      </c>
      <c r="D36" s="495"/>
      <c r="E36" s="280">
        <f t="shared" si="0"/>
        <v>0</v>
      </c>
      <c r="F36" s="1004" t="str">
        <f t="shared" si="1"/>
        <v>El rubro se ejecutó según lo presupuestado</v>
      </c>
      <c r="G36" s="1005"/>
    </row>
    <row r="37" spans="1:9" s="183" customFormat="1" ht="12.75" customHeight="1" x14ac:dyDescent="0.25">
      <c r="A37" s="963" t="s">
        <v>77</v>
      </c>
      <c r="B37" s="964"/>
      <c r="C37" s="268">
        <f>'1. General'!C56</f>
        <v>0</v>
      </c>
      <c r="D37" s="495"/>
      <c r="E37" s="280">
        <f t="shared" si="0"/>
        <v>0</v>
      </c>
      <c r="F37" s="1004" t="str">
        <f t="shared" si="1"/>
        <v>El rubro se ejecutó según lo presupuestado</v>
      </c>
      <c r="G37" s="1005"/>
    </row>
    <row r="38" spans="1:9" s="183" customFormat="1" ht="12.75" customHeight="1" x14ac:dyDescent="0.25">
      <c r="A38" s="963" t="s">
        <v>78</v>
      </c>
      <c r="B38" s="964"/>
      <c r="C38" s="268">
        <f>'1. General'!C57</f>
        <v>0</v>
      </c>
      <c r="D38" s="495"/>
      <c r="E38" s="280">
        <f t="shared" si="0"/>
        <v>0</v>
      </c>
      <c r="F38" s="1004" t="str">
        <f t="shared" si="1"/>
        <v>El rubro se ejecutó según lo presupuestado</v>
      </c>
      <c r="G38" s="1005"/>
    </row>
    <row r="39" spans="1:9" s="183" customFormat="1" ht="12.75" customHeight="1" x14ac:dyDescent="0.25">
      <c r="A39" s="963" t="s">
        <v>79</v>
      </c>
      <c r="B39" s="964"/>
      <c r="C39" s="268">
        <f>'1. General'!C58</f>
        <v>0</v>
      </c>
      <c r="D39" s="495"/>
      <c r="E39" s="280">
        <f t="shared" si="0"/>
        <v>0</v>
      </c>
      <c r="F39" s="1004" t="str">
        <f t="shared" si="1"/>
        <v>El rubro se ejecutó según lo presupuestado</v>
      </c>
      <c r="G39" s="1005"/>
    </row>
    <row r="40" spans="1:9" s="183" customFormat="1" ht="12.75" customHeight="1" x14ac:dyDescent="0.25">
      <c r="A40" s="963" t="s">
        <v>80</v>
      </c>
      <c r="B40" s="964"/>
      <c r="C40" s="268">
        <f>'1. General'!C59</f>
        <v>0</v>
      </c>
      <c r="D40" s="495"/>
      <c r="E40" s="280">
        <f t="shared" si="0"/>
        <v>0</v>
      </c>
      <c r="F40" s="1004" t="str">
        <f t="shared" si="1"/>
        <v>El rubro se ejecutó según lo presupuestado</v>
      </c>
      <c r="G40" s="1005"/>
    </row>
    <row r="41" spans="1:9" s="183" customFormat="1" ht="12.75" customHeight="1" x14ac:dyDescent="0.25">
      <c r="A41" s="963" t="s">
        <v>81</v>
      </c>
      <c r="B41" s="964"/>
      <c r="C41" s="268">
        <f>'1. General'!C60</f>
        <v>0</v>
      </c>
      <c r="D41" s="495"/>
      <c r="E41" s="280">
        <f t="shared" si="0"/>
        <v>0</v>
      </c>
      <c r="F41" s="1004" t="str">
        <f t="shared" si="1"/>
        <v>El rubro se ejecutó según lo presupuestado</v>
      </c>
      <c r="G41" s="1005"/>
    </row>
    <row r="42" spans="1:9" s="183" customFormat="1" ht="12.75" customHeight="1" x14ac:dyDescent="0.25">
      <c r="A42" s="963" t="s">
        <v>82</v>
      </c>
      <c r="B42" s="964"/>
      <c r="C42" s="268">
        <f>'1. General'!C61</f>
        <v>0</v>
      </c>
      <c r="D42" s="495"/>
      <c r="E42" s="280">
        <f t="shared" si="0"/>
        <v>0</v>
      </c>
      <c r="F42" s="1004" t="str">
        <f t="shared" si="1"/>
        <v>El rubro se ejecutó según lo presupuestado</v>
      </c>
      <c r="G42" s="1005"/>
      <c r="I42" s="362"/>
    </row>
    <row r="43" spans="1:9" s="183" customFormat="1" ht="12.75" customHeight="1" x14ac:dyDescent="0.25">
      <c r="A43" s="963" t="s">
        <v>83</v>
      </c>
      <c r="B43" s="964"/>
      <c r="C43" s="268">
        <f>'1. General'!C62</f>
        <v>0</v>
      </c>
      <c r="D43" s="495"/>
      <c r="E43" s="280">
        <f t="shared" si="0"/>
        <v>0</v>
      </c>
      <c r="F43" s="1004" t="str">
        <f t="shared" si="1"/>
        <v>El rubro se ejecutó según lo presupuestado</v>
      </c>
      <c r="G43" s="1005"/>
      <c r="I43" s="363"/>
    </row>
    <row r="44" spans="1:9" s="183" customFormat="1" ht="12.75" customHeight="1" x14ac:dyDescent="0.25">
      <c r="A44" s="963" t="s">
        <v>84</v>
      </c>
      <c r="B44" s="964"/>
      <c r="C44" s="268">
        <f>+'1. General'!C68*('Listas-Datos'!E13/'Listas-Datos'!E12)+'2. Presupuesto Detallado'!D349</f>
        <v>0</v>
      </c>
      <c r="D44" s="495"/>
      <c r="E44" s="280">
        <f t="shared" si="0"/>
        <v>0</v>
      </c>
      <c r="F44" s="1004" t="str">
        <f t="shared" si="1"/>
        <v>El rubro se ejecutó según lo presupuestado</v>
      </c>
      <c r="G44" s="1005"/>
    </row>
    <row r="45" spans="1:9" s="183" customFormat="1" ht="12.75" customHeight="1" thickBot="1" x14ac:dyDescent="0.3">
      <c r="A45" s="971" t="s">
        <v>85</v>
      </c>
      <c r="B45" s="972"/>
      <c r="C45" s="273">
        <f>'1. General'!C65</f>
        <v>0</v>
      </c>
      <c r="D45" s="496"/>
      <c r="E45" s="281">
        <f t="shared" si="0"/>
        <v>0</v>
      </c>
      <c r="F45" s="1041" t="str">
        <f t="shared" si="1"/>
        <v>El rubro se ejecutó según lo presupuestado</v>
      </c>
      <c r="G45" s="1042"/>
    </row>
    <row r="46" spans="1:9" ht="15.9" customHeight="1" thickBot="1" x14ac:dyDescent="0.3">
      <c r="A46" s="973" t="s">
        <v>86</v>
      </c>
      <c r="B46" s="974"/>
      <c r="C46" s="274">
        <f>+SUM(C47:C49)</f>
        <v>0</v>
      </c>
      <c r="D46" s="275">
        <f>SUM(D47:D49)</f>
        <v>0</v>
      </c>
      <c r="E46" s="282">
        <f t="shared" si="0"/>
        <v>0</v>
      </c>
      <c r="F46" s="1043" t="str">
        <f>+IF(E46&lt;0,"Hay una reducción en los costos indirectos",IF(E46=0,"Los costos indirectos corresponden a lo presupuestado","Hay un aumento en los costos indirectos"))</f>
        <v>Los costos indirectos corresponden a lo presupuestado</v>
      </c>
      <c r="G46" s="1044"/>
    </row>
    <row r="47" spans="1:9" ht="15" customHeight="1" x14ac:dyDescent="0.25">
      <c r="A47" s="975" t="s">
        <v>291</v>
      </c>
      <c r="B47" s="975"/>
      <c r="C47" s="412">
        <f>ROUND(($C$20*5%)/3,0)*G7</f>
        <v>0</v>
      </c>
      <c r="D47" s="412">
        <f>ROUND((($D$20*5%/3))*G7,0)</f>
        <v>0</v>
      </c>
      <c r="E47" s="268">
        <f t="shared" si="0"/>
        <v>0</v>
      </c>
      <c r="F47" s="1018" t="str">
        <f>+IF(E47&lt;0,"Hay una reducción en los costos indirectos",IF(E47=0,"Los costos indirectos corresponden a lo presupuestado","Hay un aumento en los costos indirectos"))</f>
        <v>Los costos indirectos corresponden a lo presupuestado</v>
      </c>
      <c r="G47" s="1019"/>
    </row>
    <row r="48" spans="1:9" ht="15" customHeight="1" x14ac:dyDescent="0.25">
      <c r="A48" s="976" t="s">
        <v>292</v>
      </c>
      <c r="B48" s="976"/>
      <c r="C48" s="412">
        <f>ROUND(($C$20*5%)/3,0)*G7</f>
        <v>0</v>
      </c>
      <c r="D48" s="412">
        <f>ROUND(($D$20*5%/3)*G7,0)</f>
        <v>0</v>
      </c>
      <c r="E48" s="268">
        <f t="shared" si="0"/>
        <v>0</v>
      </c>
      <c r="F48" s="1018" t="str">
        <f t="shared" ref="F48:F49" si="2">+IF(E48&lt;0,"Hay una reducción en los costos indirectos",IF(E48=0,"Los costos indirectos corresponden a lo presupuestado","Hay un aumento en los costos indirectos"))</f>
        <v>Los costos indirectos corresponden a lo presupuestado</v>
      </c>
      <c r="G48" s="1019"/>
    </row>
    <row r="49" spans="1:14" ht="15" customHeight="1" thickBot="1" x14ac:dyDescent="0.3">
      <c r="A49" s="977" t="s">
        <v>293</v>
      </c>
      <c r="B49" s="977"/>
      <c r="C49" s="415">
        <f>ROUND(($C$20*5%)/3,0)*G7</f>
        <v>0</v>
      </c>
      <c r="D49" s="415">
        <f>ROUND(($D$20*5%/3)*G7,0)</f>
        <v>0</v>
      </c>
      <c r="E49" s="270">
        <f t="shared" si="0"/>
        <v>0</v>
      </c>
      <c r="F49" s="1020" t="str">
        <f t="shared" si="2"/>
        <v>Los costos indirectos corresponden a lo presupuestado</v>
      </c>
      <c r="G49" s="1021"/>
    </row>
    <row r="50" spans="1:14" ht="14.4" thickBot="1" x14ac:dyDescent="0.3">
      <c r="A50" s="978" t="s">
        <v>294</v>
      </c>
      <c r="B50" s="979"/>
      <c r="C50" s="269">
        <f>+SUM(C51:C56)</f>
        <v>0</v>
      </c>
      <c r="D50" s="269">
        <f>SUM(D51:D56)</f>
        <v>0</v>
      </c>
      <c r="E50" s="283">
        <f>+D50-C50</f>
        <v>0</v>
      </c>
      <c r="F50" s="1012" t="str">
        <f>+IF(E50&lt;0,"Hay una reducción en las Transferencias",IF(E50=0,"Las Transferencias corresponden a lo presupuestado","Hay un aumento en las Transferencias"))</f>
        <v>Las Transferencias corresponden a lo presupuestado</v>
      </c>
      <c r="G50" s="1013"/>
    </row>
    <row r="51" spans="1:14" ht="12.75" customHeight="1" x14ac:dyDescent="0.25">
      <c r="A51" s="980" t="s">
        <v>295</v>
      </c>
      <c r="B51" s="981"/>
      <c r="C51" s="412">
        <f>ROUND((5%*$C$19*F7),0)</f>
        <v>0</v>
      </c>
      <c r="D51" s="412">
        <f>ROUND(D19*0.05*F7,0)</f>
        <v>0</v>
      </c>
      <c r="E51" s="268">
        <f t="shared" si="0"/>
        <v>0</v>
      </c>
      <c r="F51" s="1000" t="str">
        <f t="shared" ref="F51:F56" si="3">+IF(E51&lt;0,"Hay una reducción en las Transferencias",IF(E51=0,"Las Transferencias corresponden a lo presupuestado","Hay un aumento en las Transferencias"))</f>
        <v>Las Transferencias corresponden a lo presupuestado</v>
      </c>
      <c r="G51" s="1001"/>
    </row>
    <row r="52" spans="1:14" ht="12.75" customHeight="1" x14ac:dyDescent="0.25">
      <c r="A52" s="982" t="s">
        <v>296</v>
      </c>
      <c r="B52" s="983" t="s">
        <v>297</v>
      </c>
      <c r="C52" s="412">
        <f>ROUND((6%*$C$19*F7),0)</f>
        <v>0</v>
      </c>
      <c r="D52" s="412">
        <f>ROUND(((D19*0.06))*F7,0)</f>
        <v>0</v>
      </c>
      <c r="E52" s="268">
        <f t="shared" si="0"/>
        <v>0</v>
      </c>
      <c r="F52" s="1004" t="str">
        <f t="shared" si="3"/>
        <v>Las Transferencias corresponden a lo presupuestado</v>
      </c>
      <c r="G52" s="1005"/>
    </row>
    <row r="53" spans="1:14" ht="12.75" customHeight="1" x14ac:dyDescent="0.25">
      <c r="A53" s="982" t="s">
        <v>298</v>
      </c>
      <c r="B53" s="983" t="s">
        <v>299</v>
      </c>
      <c r="C53" s="412">
        <f>ROUND((1%*$C$19*F7),0)</f>
        <v>0</v>
      </c>
      <c r="D53" s="412">
        <f>ROUND(((D19*0.01))*F7,0)</f>
        <v>0</v>
      </c>
      <c r="E53" s="268">
        <f t="shared" si="0"/>
        <v>0</v>
      </c>
      <c r="F53" s="1004" t="str">
        <f t="shared" si="3"/>
        <v>Las Transferencias corresponden a lo presupuestado</v>
      </c>
      <c r="G53" s="1005"/>
    </row>
    <row r="54" spans="1:14" ht="12.75" customHeight="1" x14ac:dyDescent="0.25">
      <c r="A54" s="982" t="s">
        <v>300</v>
      </c>
      <c r="B54" s="983" t="s">
        <v>301</v>
      </c>
      <c r="C54" s="412">
        <f>ROUND((0.5%*$C$19*F7),0)</f>
        <v>0</v>
      </c>
      <c r="D54" s="412">
        <f>ROUND(((D19*0.005))*F7,0)</f>
        <v>0</v>
      </c>
      <c r="E54" s="268">
        <f t="shared" si="0"/>
        <v>0</v>
      </c>
      <c r="F54" s="1004" t="str">
        <f t="shared" si="3"/>
        <v>Las Transferencias corresponden a lo presupuestado</v>
      </c>
      <c r="G54" s="1005"/>
    </row>
    <row r="55" spans="1:14" ht="12.75" customHeight="1" x14ac:dyDescent="0.25">
      <c r="A55" s="982" t="s">
        <v>302</v>
      </c>
      <c r="B55" s="983" t="s">
        <v>303</v>
      </c>
      <c r="C55" s="412">
        <f>ROUND((0.5%*$C$19*F7),0)</f>
        <v>0</v>
      </c>
      <c r="D55" s="412">
        <f>ROUND(((D19*0.005))*F7,0)</f>
        <v>0</v>
      </c>
      <c r="E55" s="268">
        <f t="shared" si="0"/>
        <v>0</v>
      </c>
      <c r="F55" s="1004" t="str">
        <f t="shared" si="3"/>
        <v>Las Transferencias corresponden a lo presupuestado</v>
      </c>
      <c r="G55" s="1005"/>
    </row>
    <row r="56" spans="1:14" ht="12.75" customHeight="1" thickBot="1" x14ac:dyDescent="0.3">
      <c r="A56" s="982" t="s">
        <v>304</v>
      </c>
      <c r="B56" s="983" t="s">
        <v>304</v>
      </c>
      <c r="C56" s="415">
        <f>ROUND((0.5%*$C$19*F7),0)</f>
        <v>0</v>
      </c>
      <c r="D56" s="415">
        <f>ROUND(D19*0.005*F7,0)</f>
        <v>0</v>
      </c>
      <c r="E56" s="270">
        <f t="shared" si="0"/>
        <v>0</v>
      </c>
      <c r="F56" s="1016" t="str">
        <f t="shared" si="3"/>
        <v>Las Transferencias corresponden a lo presupuestado</v>
      </c>
      <c r="G56" s="1017"/>
    </row>
    <row r="57" spans="1:14" ht="14.4" thickBot="1" x14ac:dyDescent="0.3">
      <c r="A57" s="978" t="s">
        <v>1279</v>
      </c>
      <c r="B57" s="979"/>
      <c r="C57" s="269">
        <f>+SUM(C58:C60)</f>
        <v>0</v>
      </c>
      <c r="D57" s="416">
        <f>+SUM(D58:D60)</f>
        <v>0</v>
      </c>
      <c r="E57" s="284">
        <f t="shared" si="0"/>
        <v>0</v>
      </c>
      <c r="F57" s="998" t="str">
        <f>+IF(E57&lt;0,"Hay una reducción en las Transferencias",IF(E57=0,"Las Transferencias corresponden a lo presupuestado","Hay un aumento en las Transferencias"))</f>
        <v>Las Transferencias corresponden a lo presupuestado</v>
      </c>
      <c r="G57" s="999"/>
      <c r="H57" s="1024" t="str">
        <f>+IF(AND(F7=1,G7=1),(IF(D57&lt;8.5%*D19,"El proyecto NO cumple con las Transferencias del Acuerdo 036","El proyecto cumple con las Transferencias del Acuerdo 036")),IF(D57&lt;0,"El proyecto NO cumple con las Transferencias del Acuerdo 036","El proyecto cumple con las Transferencias del Acuerdo 036"))</f>
        <v>El proyecto cumple con las Transferencias del Acuerdo 036</v>
      </c>
      <c r="I57" s="1025"/>
    </row>
    <row r="58" spans="1:14" x14ac:dyDescent="0.25">
      <c r="A58" s="996" t="s">
        <v>305</v>
      </c>
      <c r="B58" s="997"/>
      <c r="C58" s="412">
        <f>ROUND((0.13%*$C$19*F7),0)</f>
        <v>0</v>
      </c>
      <c r="D58" s="412">
        <f>ROUND(D19*0.0013*F7,0)</f>
        <v>0</v>
      </c>
      <c r="E58" s="268">
        <f t="shared" si="0"/>
        <v>0</v>
      </c>
      <c r="F58" s="1000" t="str">
        <f t="shared" ref="F58:F61" si="4">+IF(E58&lt;0,"Hay una reducción en las Transferencias",IF(E58=0,"Las Transferencias corresponden a lo presupuestado","Hay un aumento en las Transferencias"))</f>
        <v>Las Transferencias corresponden a lo presupuestado</v>
      </c>
      <c r="G58" s="1001"/>
      <c r="H58" s="1024"/>
      <c r="I58" s="1025"/>
      <c r="J58" s="1034"/>
      <c r="K58" s="1034"/>
      <c r="L58" s="1034"/>
      <c r="M58" s="1034"/>
      <c r="N58" s="1034"/>
    </row>
    <row r="59" spans="1:14" x14ac:dyDescent="0.25">
      <c r="A59" s="1006" t="s">
        <v>1278</v>
      </c>
      <c r="B59" s="1007"/>
      <c r="C59" s="412">
        <f>ROUND((8.37%*$C$19*F7),0)</f>
        <v>0</v>
      </c>
      <c r="D59" s="412">
        <f>ROUND((8.37%*D19*F7),0)</f>
        <v>0</v>
      </c>
      <c r="E59" s="268">
        <f t="shared" si="0"/>
        <v>0</v>
      </c>
      <c r="F59" s="1004" t="str">
        <f t="shared" si="4"/>
        <v>Las Transferencias corresponden a lo presupuestado</v>
      </c>
      <c r="G59" s="1005"/>
      <c r="H59" s="1024"/>
      <c r="I59" s="1025"/>
      <c r="J59" s="1034"/>
      <c r="K59" s="1034"/>
      <c r="L59" s="1034"/>
      <c r="M59" s="1034"/>
      <c r="N59" s="1034"/>
    </row>
    <row r="60" spans="1:14" s="267" customFormat="1" ht="14.4" thickBot="1" x14ac:dyDescent="0.3">
      <c r="A60" s="1008" t="s">
        <v>1277</v>
      </c>
      <c r="B60" s="1009"/>
      <c r="C60" s="413">
        <f>+ROUND((C19-C20-C46-C50-C58-C59),0)</f>
        <v>0</v>
      </c>
      <c r="D60" s="414">
        <f>ROUND((D19-D20-D46-D50-D58-D59),0)</f>
        <v>0</v>
      </c>
      <c r="E60" s="273">
        <f t="shared" si="0"/>
        <v>0</v>
      </c>
      <c r="F60" s="1041" t="str">
        <f t="shared" si="4"/>
        <v>Las Transferencias corresponden a lo presupuestado</v>
      </c>
      <c r="G60" s="1042"/>
      <c r="H60" s="1024"/>
      <c r="I60" s="1025"/>
      <c r="J60" s="1034"/>
      <c r="K60" s="1034"/>
      <c r="L60" s="1034"/>
      <c r="M60" s="1034"/>
      <c r="N60" s="1034"/>
    </row>
    <row r="61" spans="1:14" ht="30.75" customHeight="1" thickBot="1" x14ac:dyDescent="0.3">
      <c r="A61" s="990" t="s">
        <v>1295</v>
      </c>
      <c r="B61" s="991"/>
      <c r="C61" s="276">
        <f>(C60+C59)*F7</f>
        <v>0</v>
      </c>
      <c r="D61" s="276">
        <f>(D60+D59)*F7</f>
        <v>0</v>
      </c>
      <c r="E61" s="285">
        <f t="shared" si="0"/>
        <v>0</v>
      </c>
      <c r="F61" s="1041" t="str">
        <f t="shared" si="4"/>
        <v>Las Transferencias corresponden a lo presupuestado</v>
      </c>
      <c r="G61" s="1042"/>
      <c r="H61" s="1024"/>
      <c r="I61" s="1025"/>
    </row>
    <row r="62" spans="1:14" s="183" customFormat="1" ht="12.75" customHeight="1" x14ac:dyDescent="0.25">
      <c r="A62" s="417" t="s">
        <v>306</v>
      </c>
      <c r="B62" s="418">
        <v>0.35</v>
      </c>
      <c r="C62" s="419">
        <f>ROUND((B62*$C$61),0)*F7</f>
        <v>0</v>
      </c>
      <c r="D62" s="419">
        <f>ROUND((B62*D61*F7),0)</f>
        <v>0</v>
      </c>
      <c r="E62" s="272">
        <f t="shared" si="0"/>
        <v>0</v>
      </c>
      <c r="F62" s="1002"/>
      <c r="G62" s="1003"/>
    </row>
    <row r="63" spans="1:14" s="183" customFormat="1" ht="12.75" customHeight="1" x14ac:dyDescent="0.25">
      <c r="A63" s="420" t="str">
        <f>+B13</f>
        <v/>
      </c>
      <c r="B63" s="421">
        <v>0.25</v>
      </c>
      <c r="C63" s="412">
        <f>ROUND((B63*$C$61),0)*F7</f>
        <v>0</v>
      </c>
      <c r="D63" s="412">
        <f>ROUND($B$63*D61*F7,0)</f>
        <v>0</v>
      </c>
      <c r="E63" s="268">
        <f t="shared" si="0"/>
        <v>0</v>
      </c>
      <c r="F63" s="992"/>
      <c r="G63" s="993"/>
    </row>
    <row r="64" spans="1:14" s="183" customFormat="1" ht="12.75" customHeight="1" x14ac:dyDescent="0.25">
      <c r="A64" s="420" t="s">
        <v>307</v>
      </c>
      <c r="B64" s="422">
        <v>0.1</v>
      </c>
      <c r="C64" s="412">
        <f>ROUND((B64*$C$61),0)*F7</f>
        <v>0</v>
      </c>
      <c r="D64" s="412">
        <f>ROUND($B$64*D61*F7,0)</f>
        <v>0</v>
      </c>
      <c r="E64" s="268">
        <f t="shared" si="0"/>
        <v>0</v>
      </c>
      <c r="F64" s="992"/>
      <c r="G64" s="993"/>
    </row>
    <row r="65" spans="1:7" s="183" customFormat="1" thickBot="1" x14ac:dyDescent="0.3">
      <c r="A65" s="423" t="s">
        <v>308</v>
      </c>
      <c r="B65" s="424">
        <v>0.3</v>
      </c>
      <c r="C65" s="413">
        <f>ROUND((B65*$C$61),0)*F7</f>
        <v>0</v>
      </c>
      <c r="D65" s="413">
        <f>ROUND($B$65*D61*F7,0)</f>
        <v>0</v>
      </c>
      <c r="E65" s="273">
        <f t="shared" si="0"/>
        <v>0</v>
      </c>
      <c r="F65" s="994"/>
      <c r="G65" s="995"/>
    </row>
    <row r="66" spans="1:7" ht="14.4" thickBot="1" x14ac:dyDescent="0.3">
      <c r="A66" s="984" t="s">
        <v>309</v>
      </c>
      <c r="B66" s="985"/>
      <c r="C66" s="985"/>
      <c r="D66" s="985"/>
      <c r="E66" s="985"/>
      <c r="F66" s="985"/>
      <c r="G66" s="986"/>
    </row>
    <row r="67" spans="1:7" ht="14.4" thickBot="1" x14ac:dyDescent="0.3">
      <c r="A67" s="425" t="s">
        <v>310</v>
      </c>
      <c r="B67" s="426" t="s">
        <v>92</v>
      </c>
      <c r="C67" s="427" t="s">
        <v>311</v>
      </c>
      <c r="D67" s="428" t="s">
        <v>312</v>
      </c>
      <c r="E67" s="427" t="s">
        <v>313</v>
      </c>
      <c r="F67" s="428" t="s">
        <v>314</v>
      </c>
      <c r="G67" s="429" t="s">
        <v>315</v>
      </c>
    </row>
    <row r="68" spans="1:7" s="183" customFormat="1" ht="13.2" x14ac:dyDescent="0.25">
      <c r="A68" s="430">
        <f>+'2. Presupuesto Detallado'!L17</f>
        <v>0</v>
      </c>
      <c r="B68" s="431">
        <f>+'2. Presupuesto Detallado'!M17</f>
        <v>0</v>
      </c>
      <c r="C68" s="431">
        <f>+'2. Presupuesto Detallado'!N17</f>
        <v>0</v>
      </c>
      <c r="D68" s="432">
        <f>+'2. Presupuesto Detallado'!P17</f>
        <v>0</v>
      </c>
      <c r="E68" s="432">
        <f>+'2. Presupuesto Detallado'!Q17</f>
        <v>0</v>
      </c>
      <c r="F68" s="433">
        <f>+'2. Presupuesto Detallado'!R17</f>
        <v>0</v>
      </c>
      <c r="G68" s="434">
        <f>+E68*D68</f>
        <v>0</v>
      </c>
    </row>
    <row r="69" spans="1:7" s="183" customFormat="1" ht="13.2" x14ac:dyDescent="0.25">
      <c r="A69" s="430">
        <f>+'2. Presupuesto Detallado'!L18</f>
        <v>0</v>
      </c>
      <c r="B69" s="431">
        <f>+'2. Presupuesto Detallado'!M18</f>
        <v>0</v>
      </c>
      <c r="C69" s="431">
        <f>+'2. Presupuesto Detallado'!N18</f>
        <v>0</v>
      </c>
      <c r="D69" s="432">
        <f>+'2. Presupuesto Detallado'!P18</f>
        <v>0</v>
      </c>
      <c r="E69" s="432">
        <f>+'2. Presupuesto Detallado'!Q18</f>
        <v>0</v>
      </c>
      <c r="F69" s="433">
        <f>+'2. Presupuesto Detallado'!R18</f>
        <v>0</v>
      </c>
      <c r="G69" s="434">
        <f t="shared" ref="G69:G77" si="5">+F69*E69</f>
        <v>0</v>
      </c>
    </row>
    <row r="70" spans="1:7" s="183" customFormat="1" ht="13.2" x14ac:dyDescent="0.25">
      <c r="A70" s="430">
        <f>+'2. Presupuesto Detallado'!L19</f>
        <v>0</v>
      </c>
      <c r="B70" s="431">
        <f>+'2. Presupuesto Detallado'!M19</f>
        <v>0</v>
      </c>
      <c r="C70" s="431">
        <f>+'2. Presupuesto Detallado'!N19</f>
        <v>0</v>
      </c>
      <c r="D70" s="432">
        <f>+'2. Presupuesto Detallado'!P19</f>
        <v>0</v>
      </c>
      <c r="E70" s="432">
        <f>+'2. Presupuesto Detallado'!Q19</f>
        <v>0</v>
      </c>
      <c r="F70" s="433">
        <f>+'2. Presupuesto Detallado'!R19</f>
        <v>0</v>
      </c>
      <c r="G70" s="434">
        <f t="shared" si="5"/>
        <v>0</v>
      </c>
    </row>
    <row r="71" spans="1:7" s="183" customFormat="1" ht="13.2" x14ac:dyDescent="0.25">
      <c r="A71" s="430">
        <f>+'2. Presupuesto Detallado'!L20</f>
        <v>0</v>
      </c>
      <c r="B71" s="431">
        <f>+'2. Presupuesto Detallado'!M20</f>
        <v>0</v>
      </c>
      <c r="C71" s="431">
        <f>+'2. Presupuesto Detallado'!N20</f>
        <v>0</v>
      </c>
      <c r="D71" s="432">
        <f>+'2. Presupuesto Detallado'!P20</f>
        <v>0</v>
      </c>
      <c r="E71" s="432">
        <f>+'2. Presupuesto Detallado'!Q20</f>
        <v>0</v>
      </c>
      <c r="F71" s="433">
        <f>+'2. Presupuesto Detallado'!R20</f>
        <v>0</v>
      </c>
      <c r="G71" s="434">
        <f t="shared" si="5"/>
        <v>0</v>
      </c>
    </row>
    <row r="72" spans="1:7" s="183" customFormat="1" ht="13.2" x14ac:dyDescent="0.25">
      <c r="A72" s="430">
        <f>+'2. Presupuesto Detallado'!L21</f>
        <v>0</v>
      </c>
      <c r="B72" s="431">
        <f>+'2. Presupuesto Detallado'!M21</f>
        <v>0</v>
      </c>
      <c r="C72" s="431">
        <f>+'2. Presupuesto Detallado'!N21</f>
        <v>0</v>
      </c>
      <c r="D72" s="432">
        <f>+'2. Presupuesto Detallado'!P21</f>
        <v>0</v>
      </c>
      <c r="E72" s="432">
        <f>+'2. Presupuesto Detallado'!Q21</f>
        <v>0</v>
      </c>
      <c r="F72" s="433">
        <f>+'2. Presupuesto Detallado'!R21</f>
        <v>0</v>
      </c>
      <c r="G72" s="434">
        <f t="shared" si="5"/>
        <v>0</v>
      </c>
    </row>
    <row r="73" spans="1:7" s="183" customFormat="1" ht="13.2" x14ac:dyDescent="0.25">
      <c r="A73" s="430">
        <f>+'2. Presupuesto Detallado'!L22</f>
        <v>0</v>
      </c>
      <c r="B73" s="431">
        <f>+'2. Presupuesto Detallado'!M22</f>
        <v>0</v>
      </c>
      <c r="C73" s="431">
        <f>+'2. Presupuesto Detallado'!N22</f>
        <v>0</v>
      </c>
      <c r="D73" s="432">
        <f>+'2. Presupuesto Detallado'!P22</f>
        <v>0</v>
      </c>
      <c r="E73" s="432">
        <f>+'2. Presupuesto Detallado'!Q22</f>
        <v>0</v>
      </c>
      <c r="F73" s="433">
        <f>+'2. Presupuesto Detallado'!R22</f>
        <v>0</v>
      </c>
      <c r="G73" s="434">
        <f t="shared" si="5"/>
        <v>0</v>
      </c>
    </row>
    <row r="74" spans="1:7" s="183" customFormat="1" ht="13.2" x14ac:dyDescent="0.25">
      <c r="A74" s="430">
        <f>+'2. Presupuesto Detallado'!L23</f>
        <v>0</v>
      </c>
      <c r="B74" s="431">
        <f>+'2. Presupuesto Detallado'!M23</f>
        <v>0</v>
      </c>
      <c r="C74" s="431">
        <f>+'2. Presupuesto Detallado'!N23</f>
        <v>0</v>
      </c>
      <c r="D74" s="432">
        <f>+'2. Presupuesto Detallado'!P23</f>
        <v>0</v>
      </c>
      <c r="E74" s="432">
        <f>+'2. Presupuesto Detallado'!Q23</f>
        <v>0</v>
      </c>
      <c r="F74" s="433">
        <f>+'2. Presupuesto Detallado'!R23</f>
        <v>0</v>
      </c>
      <c r="G74" s="434">
        <f t="shared" si="5"/>
        <v>0</v>
      </c>
    </row>
    <row r="75" spans="1:7" s="183" customFormat="1" ht="13.2" x14ac:dyDescent="0.25">
      <c r="A75" s="430">
        <f>+'2. Presupuesto Detallado'!L24</f>
        <v>0</v>
      </c>
      <c r="B75" s="431">
        <f>+'2. Presupuesto Detallado'!M24</f>
        <v>0</v>
      </c>
      <c r="C75" s="431">
        <f>+'2. Presupuesto Detallado'!N24</f>
        <v>0</v>
      </c>
      <c r="D75" s="432">
        <f>+'2. Presupuesto Detallado'!P24</f>
        <v>0</v>
      </c>
      <c r="E75" s="432">
        <f>+'2. Presupuesto Detallado'!Q24</f>
        <v>0</v>
      </c>
      <c r="F75" s="433">
        <f>+'2. Presupuesto Detallado'!R24</f>
        <v>0</v>
      </c>
      <c r="G75" s="434">
        <f t="shared" si="5"/>
        <v>0</v>
      </c>
    </row>
    <row r="76" spans="1:7" s="183" customFormat="1" ht="13.2" x14ac:dyDescent="0.25">
      <c r="A76" s="430">
        <f>+'2. Presupuesto Detallado'!L25</f>
        <v>0</v>
      </c>
      <c r="B76" s="431">
        <f>+'2. Presupuesto Detallado'!M25</f>
        <v>0</v>
      </c>
      <c r="C76" s="431">
        <f>+'2. Presupuesto Detallado'!N25</f>
        <v>0</v>
      </c>
      <c r="D76" s="432">
        <f>+'2. Presupuesto Detallado'!P25</f>
        <v>0</v>
      </c>
      <c r="E76" s="432">
        <f>+'2. Presupuesto Detallado'!Q25</f>
        <v>0</v>
      </c>
      <c r="F76" s="433">
        <f>+'2. Presupuesto Detallado'!R25</f>
        <v>0</v>
      </c>
      <c r="G76" s="434">
        <f t="shared" si="5"/>
        <v>0</v>
      </c>
    </row>
    <row r="77" spans="1:7" s="183" customFormat="1" ht="13.2" x14ac:dyDescent="0.25">
      <c r="A77" s="430">
        <f>+'2. Presupuesto Detallado'!L26</f>
        <v>0</v>
      </c>
      <c r="B77" s="431">
        <f>+'2. Presupuesto Detallado'!M26</f>
        <v>0</v>
      </c>
      <c r="C77" s="431">
        <f>+'2. Presupuesto Detallado'!N26</f>
        <v>0</v>
      </c>
      <c r="D77" s="432">
        <f>+'2. Presupuesto Detallado'!P26</f>
        <v>0</v>
      </c>
      <c r="E77" s="432">
        <f>+'2. Presupuesto Detallado'!Q26</f>
        <v>0</v>
      </c>
      <c r="F77" s="433">
        <f>+'2. Presupuesto Detallado'!R26</f>
        <v>0</v>
      </c>
      <c r="G77" s="434">
        <f t="shared" si="5"/>
        <v>0</v>
      </c>
    </row>
    <row r="78" spans="1:7" x14ac:dyDescent="0.25">
      <c r="A78" s="987" t="s">
        <v>151</v>
      </c>
      <c r="B78" s="988"/>
      <c r="C78" s="988"/>
      <c r="D78" s="988"/>
      <c r="E78" s="988"/>
      <c r="F78" s="989"/>
      <c r="G78" s="435">
        <f>+SUM(G68:G77)</f>
        <v>0</v>
      </c>
    </row>
    <row r="79" spans="1:7" x14ac:dyDescent="0.25">
      <c r="A79" s="436"/>
      <c r="B79" s="437"/>
      <c r="C79" s="438"/>
      <c r="D79" s="439"/>
      <c r="E79" s="440"/>
      <c r="F79" s="441" t="s">
        <v>316</v>
      </c>
      <c r="G79" s="435">
        <f>+G78*0.004</f>
        <v>0</v>
      </c>
    </row>
    <row r="80" spans="1:7" x14ac:dyDescent="0.25">
      <c r="A80" s="442"/>
      <c r="B80" s="443"/>
      <c r="C80" s="444"/>
      <c r="D80" s="445"/>
      <c r="E80" s="446"/>
      <c r="F80" s="447" t="s">
        <v>317</v>
      </c>
      <c r="G80" s="435">
        <f>+G78+G79</f>
        <v>0</v>
      </c>
    </row>
    <row r="81" spans="1:7" x14ac:dyDescent="0.25">
      <c r="A81" s="460"/>
      <c r="B81" s="461"/>
      <c r="C81" s="462"/>
      <c r="D81" s="463"/>
      <c r="E81" s="464"/>
      <c r="F81" s="465"/>
      <c r="G81" s="466"/>
    </row>
    <row r="82" spans="1:7" s="183" customFormat="1" ht="13.2" x14ac:dyDescent="0.25">
      <c r="A82" s="467" t="s">
        <v>318</v>
      </c>
      <c r="B82" s="468"/>
      <c r="C82" s="469"/>
      <c r="D82" s="470" t="s">
        <v>319</v>
      </c>
      <c r="E82" s="471"/>
      <c r="F82" s="472"/>
      <c r="G82" s="473"/>
    </row>
    <row r="83" spans="1:7" s="183" customFormat="1" ht="13.2" x14ac:dyDescent="0.25">
      <c r="A83" s="467"/>
      <c r="B83" s="474"/>
      <c r="C83" s="475"/>
      <c r="D83" s="470"/>
      <c r="E83" s="476"/>
      <c r="F83" s="477"/>
      <c r="G83" s="473"/>
    </row>
    <row r="84" spans="1:7" s="183" customFormat="1" ht="13.2" x14ac:dyDescent="0.25">
      <c r="A84" s="467" t="s">
        <v>320</v>
      </c>
      <c r="B84" s="478"/>
      <c r="C84" s="469"/>
      <c r="D84" s="470" t="s">
        <v>319</v>
      </c>
      <c r="E84" s="471"/>
      <c r="F84" s="479"/>
      <c r="G84" s="480"/>
    </row>
    <row r="85" spans="1:7" x14ac:dyDescent="0.25">
      <c r="A85" s="481"/>
      <c r="B85" s="461"/>
      <c r="C85" s="462"/>
      <c r="D85" s="482"/>
      <c r="E85" s="483"/>
      <c r="F85" s="484"/>
      <c r="G85" s="485"/>
    </row>
    <row r="86" spans="1:7" x14ac:dyDescent="0.25">
      <c r="A86" s="481"/>
      <c r="B86" s="461"/>
      <c r="C86" s="462"/>
      <c r="D86" s="482"/>
      <c r="E86" s="483"/>
      <c r="F86" s="484"/>
      <c r="G86" s="485"/>
    </row>
    <row r="87" spans="1:7" x14ac:dyDescent="0.25">
      <c r="A87" s="481"/>
      <c r="B87" s="461"/>
      <c r="C87" s="462"/>
      <c r="D87" s="482"/>
      <c r="E87" s="483"/>
      <c r="F87" s="484"/>
      <c r="G87" s="485"/>
    </row>
    <row r="88" spans="1:7" x14ac:dyDescent="0.25">
      <c r="A88" s="481"/>
      <c r="B88" s="461"/>
      <c r="C88" s="462"/>
      <c r="D88" s="482"/>
      <c r="E88" s="483"/>
      <c r="F88" s="484"/>
      <c r="G88" s="485"/>
    </row>
    <row r="89" spans="1:7" x14ac:dyDescent="0.25">
      <c r="A89" s="460"/>
      <c r="B89" s="461"/>
      <c r="C89" s="461"/>
      <c r="D89" s="461"/>
      <c r="E89" s="461"/>
      <c r="F89" s="461"/>
      <c r="G89" s="486"/>
    </row>
    <row r="90" spans="1:7" x14ac:dyDescent="0.25">
      <c r="A90" s="481" t="s">
        <v>321</v>
      </c>
      <c r="B90" s="461"/>
      <c r="C90" s="461"/>
      <c r="D90" s="461"/>
      <c r="E90" s="487" t="s">
        <v>322</v>
      </c>
      <c r="F90" s="461"/>
      <c r="G90" s="488"/>
    </row>
    <row r="91" spans="1:7" ht="14.4" thickBot="1" x14ac:dyDescent="0.3">
      <c r="A91" s="489" t="s">
        <v>323</v>
      </c>
      <c r="B91" s="490"/>
      <c r="C91" s="490"/>
      <c r="D91" s="490"/>
      <c r="E91" s="490" t="s">
        <v>324</v>
      </c>
      <c r="F91" s="490"/>
      <c r="G91" s="491"/>
    </row>
  </sheetData>
  <sheetProtection selectLockedCells="1"/>
  <protectedRanges>
    <protectedRange sqref="A10:D10 F7:G8" name="Rango3"/>
    <protectedRange sqref="C21:C45 G68:G77 A68:E77" name="Rango1"/>
    <protectedRange sqref="A63:B63" name="Rango2_1"/>
    <protectedRange sqref="D23:D45" name="Rango1_1"/>
  </protectedRanges>
  <mergeCells count="113">
    <mergeCell ref="A18:B18"/>
    <mergeCell ref="H57:I61"/>
    <mergeCell ref="G14:G15"/>
    <mergeCell ref="B14:D15"/>
    <mergeCell ref="J58:N60"/>
    <mergeCell ref="A7:D7"/>
    <mergeCell ref="A17:G17"/>
    <mergeCell ref="A8:G8"/>
    <mergeCell ref="B11:G11"/>
    <mergeCell ref="B12:G12"/>
    <mergeCell ref="F59:G59"/>
    <mergeCell ref="F60:G60"/>
    <mergeCell ref="F61:G61"/>
    <mergeCell ref="F42:G42"/>
    <mergeCell ref="F43:G43"/>
    <mergeCell ref="F44:G44"/>
    <mergeCell ref="F45:G45"/>
    <mergeCell ref="F46:G46"/>
    <mergeCell ref="F37:G37"/>
    <mergeCell ref="F38:G38"/>
    <mergeCell ref="F39:G39"/>
    <mergeCell ref="F40:G40"/>
    <mergeCell ref="F41:G41"/>
    <mergeCell ref="F52:G52"/>
    <mergeCell ref="F53:G53"/>
    <mergeCell ref="F54:G54"/>
    <mergeCell ref="F55:G55"/>
    <mergeCell ref="F56:G56"/>
    <mergeCell ref="F47:G47"/>
    <mergeCell ref="F48:G48"/>
    <mergeCell ref="F49:G49"/>
    <mergeCell ref="F50:G50"/>
    <mergeCell ref="F51:G51"/>
    <mergeCell ref="F32:G32"/>
    <mergeCell ref="F33:G33"/>
    <mergeCell ref="F34:G34"/>
    <mergeCell ref="F35:G35"/>
    <mergeCell ref="F36:G36"/>
    <mergeCell ref="A59:B59"/>
    <mergeCell ref="A60:B60"/>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A54:B54"/>
    <mergeCell ref="A43:B43"/>
    <mergeCell ref="A44:B44"/>
    <mergeCell ref="A66:G66"/>
    <mergeCell ref="A78:F78"/>
    <mergeCell ref="A61:B61"/>
    <mergeCell ref="F64:G64"/>
    <mergeCell ref="F65:G65"/>
    <mergeCell ref="A55:B55"/>
    <mergeCell ref="A56:B56"/>
    <mergeCell ref="A57:B57"/>
    <mergeCell ref="A58:B58"/>
    <mergeCell ref="F57:G57"/>
    <mergeCell ref="F58:G58"/>
    <mergeCell ref="F62:G62"/>
    <mergeCell ref="F63:G63"/>
    <mergeCell ref="A45:B45"/>
    <mergeCell ref="A46:B46"/>
    <mergeCell ref="A47:B47"/>
    <mergeCell ref="A48:B48"/>
    <mergeCell ref="A49:B49"/>
    <mergeCell ref="A50:B50"/>
    <mergeCell ref="A51:B51"/>
    <mergeCell ref="A52:B52"/>
    <mergeCell ref="A53:B53"/>
    <mergeCell ref="A42:B42"/>
    <mergeCell ref="A31:B31"/>
    <mergeCell ref="A32:B32"/>
    <mergeCell ref="A33:B33"/>
    <mergeCell ref="A34:B34"/>
    <mergeCell ref="A35:B35"/>
    <mergeCell ref="A36:B36"/>
    <mergeCell ref="A37:B37"/>
    <mergeCell ref="A38:B38"/>
    <mergeCell ref="A39:B39"/>
    <mergeCell ref="A40:B40"/>
    <mergeCell ref="A41:B41"/>
    <mergeCell ref="A30:B30"/>
    <mergeCell ref="A19:B19"/>
    <mergeCell ref="A20:B20"/>
    <mergeCell ref="A21:B21"/>
    <mergeCell ref="A22:B22"/>
    <mergeCell ref="A23:B23"/>
    <mergeCell ref="A24:B24"/>
    <mergeCell ref="A25:B25"/>
    <mergeCell ref="A26:B26"/>
    <mergeCell ref="A27:B27"/>
    <mergeCell ref="A28:B28"/>
    <mergeCell ref="A29:B29"/>
    <mergeCell ref="G3:G4"/>
    <mergeCell ref="B16:C16"/>
    <mergeCell ref="B1:F4"/>
    <mergeCell ref="B13:G13"/>
    <mergeCell ref="E14:F15"/>
    <mergeCell ref="A14:A15"/>
    <mergeCell ref="G1:G2"/>
    <mergeCell ref="B9:G9"/>
    <mergeCell ref="B10:C10"/>
    <mergeCell ref="A5:G6"/>
  </mergeCells>
  <conditionalFormatting sqref="H57:I61">
    <cfRule type="cellIs" dxfId="13" priority="15" operator="equal">
      <formula>"El proyecto cumple con las Transferencias del Acuerdo 036"</formula>
    </cfRule>
  </conditionalFormatting>
  <conditionalFormatting sqref="F21:G45">
    <cfRule type="cellIs" dxfId="12" priority="12" operator="equal">
      <formula>"Hay un aumento en el rubro"</formula>
    </cfRule>
    <cfRule type="cellIs" dxfId="11" priority="13" operator="equal">
      <formula>"Hay una reducción en el rubro"</formula>
    </cfRule>
    <cfRule type="cellIs" dxfId="10" priority="14" operator="equal">
      <formula>"El rubro se ejecutó según lo presupuestado"</formula>
    </cfRule>
  </conditionalFormatting>
  <conditionalFormatting sqref="F19:G19">
    <cfRule type="cellIs" dxfId="9" priority="7" operator="notEqual">
      <formula>"El valor que ingresó corresponde al presupuestado"</formula>
    </cfRule>
    <cfRule type="cellIs" dxfId="8" priority="11" operator="equal">
      <formula>"El valor que ingresó corresponde al presupuestado"</formula>
    </cfRule>
  </conditionalFormatting>
  <conditionalFormatting sqref="F20:G20">
    <cfRule type="cellIs" dxfId="7" priority="5" operator="notEqual">
      <formula>"Los costos directos se ejecutaron según lo presupuestado"</formula>
    </cfRule>
    <cfRule type="cellIs" dxfId="6" priority="10" operator="equal">
      <formula>"Los costos directos se ejecutaron según lo presupuestado"</formula>
    </cfRule>
  </conditionalFormatting>
  <conditionalFormatting sqref="F46:G49">
    <cfRule type="cellIs" dxfId="5" priority="4" operator="notEqual">
      <formula>"Los costos indirectos corresponden a lo presupuestado"</formula>
    </cfRule>
    <cfRule type="cellIs" dxfId="4" priority="9" operator="equal">
      <formula>"Los costos indirectos corresponden a lo presupuestado"</formula>
    </cfRule>
  </conditionalFormatting>
  <conditionalFormatting sqref="F50:G61">
    <cfRule type="cellIs" dxfId="3" priority="3" operator="notEqual">
      <formula>"Las Transferencias corresponden a lo presupuestado"</formula>
    </cfRule>
    <cfRule type="cellIs" dxfId="2" priority="8" operator="equal">
      <formula>"Las Transferencias corresponden a lo presupuestado"</formula>
    </cfRule>
  </conditionalFormatting>
  <conditionalFormatting sqref="E19:E61">
    <cfRule type="cellIs" dxfId="1" priority="1" operator="equal">
      <formula>0</formula>
    </cfRule>
    <cfRule type="cellIs" dxfId="0" priority="2" operator="notEqual">
      <formula>0</formula>
    </cfRule>
  </conditionalFormatting>
  <hyperlinks>
    <hyperlink ref="A23" location="'2. Costos directos'!A88" display="Estímulo a estudiantes auxiliares" xr:uid="{00000000-0004-0000-0400-000000000000}"/>
    <hyperlink ref="A27" location="'2. Costos directos'!A164" display="Mantenimiento" xr:uid="{00000000-0004-0000-0400-000001000000}"/>
    <hyperlink ref="A28" location="'2. Costos directos'!A180" display="Servicios públicos" xr:uid="{00000000-0004-0000-0400-000002000000}"/>
    <hyperlink ref="A30" location="'2. Costos directos'!A210" display="Bienestar y Capacitación" xr:uid="{00000000-0004-0000-0400-000003000000}"/>
    <hyperlink ref="A32" location="'2. Costos directos'!A243" display="Impresos y publicaciones" xr:uid="{00000000-0004-0000-0400-000004000000}"/>
    <hyperlink ref="A33" location="'2. Costos directos'!A258" display="Comunicaciones y transporte" xr:uid="{00000000-0004-0000-0400-000005000000}"/>
    <hyperlink ref="A34" location="'2. Costos directos'!A277" display="Seguros" xr:uid="{00000000-0004-0000-0400-000006000000}"/>
    <hyperlink ref="A35" location="'2. Costos directos'!A295" display="Impuestos, tasas y multas" xr:uid="{00000000-0004-0000-0400-000007000000}"/>
    <hyperlink ref="A36" location="'2. Costos directos'!A312" display="Apoyo logístico a eventos academicos y administrativos" xr:uid="{00000000-0004-0000-0400-000008000000}"/>
    <hyperlink ref="A29" location="'2. Costos directos'!A194" display="Arrendamiento" xr:uid="{00000000-0004-0000-0400-000009000000}"/>
    <hyperlink ref="A21:B21" location="'2. Presupuesto Detallado'!A2" display="Personal académico - Servicios Académicos Remunerados" xr:uid="{00000000-0004-0000-0400-00000A000000}"/>
    <hyperlink ref="A22:B22" location="'2. Presupuesto Detallado'!A41" display="Remuneración por servicios técnicos" xr:uid="{00000000-0004-0000-0400-00000B000000}"/>
    <hyperlink ref="A23:B23" location="'2. Presupuesto Detallado'!A74" display="Estímulo Estudiantes" xr:uid="{00000000-0004-0000-0400-00000C000000}"/>
    <hyperlink ref="A24:B24" location="'2. Presupuesto Detallado'!A86" display="Compra de equipo" xr:uid="{00000000-0004-0000-0400-00000D000000}"/>
    <hyperlink ref="A25:B25" location="'2. Presupuesto Detallado'!A129" display="Materiales y suministros" xr:uid="{00000000-0004-0000-0400-00000E000000}"/>
    <hyperlink ref="A26:B26" location="'2. Presupuesto Detallado'!A144" display="Compra de material bibliográfico" xr:uid="{00000000-0004-0000-0400-00000F000000}"/>
    <hyperlink ref="A27:B27" location="'2. Presupuesto Detallado'!A158" display="Mantenimiento" xr:uid="{00000000-0004-0000-0400-000010000000}"/>
    <hyperlink ref="A28:B28" location="'2. Presupuesto Detallado'!A173" display="Servicios públicos" xr:uid="{00000000-0004-0000-0400-000011000000}"/>
    <hyperlink ref="A29:B29" location="'2. Presupuesto Detallado'!A186" display="Arrendamiento" xr:uid="{00000000-0004-0000-0400-000012000000}"/>
    <hyperlink ref="A30:B30" location="'2. Presupuesto Detallado'!A200" display="Capacitación" xr:uid="{00000000-0004-0000-0400-000013000000}"/>
    <hyperlink ref="A31:B31" location="'2. Presupuesto Detallado'!A214" display="Viáticos y gastos de viaje" xr:uid="{00000000-0004-0000-0400-000014000000}"/>
    <hyperlink ref="A32:B32" location="'2. Presupuesto Detallado'!A228" display="Impresos y publicaciones" xr:uid="{00000000-0004-0000-0400-000015000000}"/>
    <hyperlink ref="A33:B33" location="'2. Presupuesto Detallado'!A242" display="Comunicaciones y transporte" xr:uid="{00000000-0004-0000-0400-000016000000}"/>
    <hyperlink ref="A34:B34" location="'2. Presupuesto Detallado'!A257" display="Seguros" xr:uid="{00000000-0004-0000-0400-000017000000}"/>
    <hyperlink ref="A35:B35" location="'2. Presupuesto Detallado'!A274" display="Impuestos, contribuciones y multas" xr:uid="{00000000-0004-0000-0400-000018000000}"/>
    <hyperlink ref="A36:B36" location="'2. Presupuesto Detallado'!A290" display="Apoyo logístico " xr:uid="{00000000-0004-0000-0400-000019000000}"/>
    <hyperlink ref="A37:B37" location="'2. Presupuesto Detallado'!A304" display="Apoyo Económico Estudiantil" xr:uid="{00000000-0004-0000-0400-00001A000000}"/>
    <hyperlink ref="A38:B38" location="'2. Presupuesto Detallado'!A328" display="Operaciones Internas - adquisición de bienes" xr:uid="{00000000-0004-0000-0400-00001B000000}"/>
    <hyperlink ref="A39:B39" location="'2. Presupuesto Detallado'!A328" display="Operaciones Internas - adquisición de servicios de Extensión" xr:uid="{00000000-0004-0000-0400-00001C000000}"/>
    <hyperlink ref="A40:B40" location="'2. Presupuesto Detallado'!A328" display="Operaciones Internas - Impresos y Publicaciones" xr:uid="{00000000-0004-0000-0400-00001D000000}"/>
    <hyperlink ref="A41:B41" location="'2. Presupuesto Detallado'!A328" display="Operaciones Internas - Adquisición Arrendamientos" xr:uid="{00000000-0004-0000-0400-00001E000000}"/>
    <hyperlink ref="A42:B42" location="'2. Presupuesto Detallado'!A328" display="Operaciones Internas - Adquisición Servicios de Comunicación" xr:uid="{00000000-0004-0000-0400-00001F000000}"/>
    <hyperlink ref="A43:B43" location="'2. Presupuesto Detallado'!A328" display="Operaciones Int. - Adquisición por otras ventas de Servicios" xr:uid="{00000000-0004-0000-0400-000020000000}"/>
    <hyperlink ref="A44:B44" location="'2. Presupuesto Detallado'!A348" display="Operaciones Int - Aportes sin contraprestación" xr:uid="{00000000-0004-0000-0400-000021000000}"/>
    <hyperlink ref="A45:B45" location="'2. Presupuesto Detallado'!A361" display="Otros Gastos Generales por Adquisición de Servicios" xr:uid="{00000000-0004-0000-0400-000022000000}"/>
  </hyperlinks>
  <printOptions horizontalCentered="1"/>
  <pageMargins left="0" right="0" top="0.19685039370078741" bottom="0.19685039370078741" header="0.15748031496062992" footer="0"/>
  <pageSetup scale="65" orientation="portrait" r:id="rId1"/>
  <headerFooter alignWithMargins="0"/>
  <ignoredErrors>
    <ignoredError sqref="A63 B14 B12:G13 H57 C11:G11"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'Listas-Datos'!$A$33:$A$45</xm:f>
          </x14:formula1>
          <xm:sqref>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6228"/>
  </sheetPr>
  <dimension ref="A1:GM66"/>
  <sheetViews>
    <sheetView zoomScale="81" zoomScaleNormal="81" workbookViewId="0">
      <selection activeCell="I19" sqref="I19"/>
    </sheetView>
  </sheetViews>
  <sheetFormatPr baseColWidth="10" defaultColWidth="11.44140625" defaultRowHeight="14.4" x14ac:dyDescent="0.3"/>
  <cols>
    <col min="1" max="1" width="23.109375" style="559" customWidth="1"/>
    <col min="2" max="2" width="13.44140625" style="1" customWidth="1"/>
    <col min="3" max="4" width="11.44140625" style="1"/>
    <col min="5" max="5" width="13.88671875" style="1" bestFit="1" customWidth="1"/>
    <col min="6" max="31" width="9.88671875" style="1" customWidth="1"/>
    <col min="32" max="32" width="12.44140625" style="1" customWidth="1"/>
    <col min="33" max="35" width="11.44140625" style="1"/>
    <col min="36" max="36" width="20.33203125" style="1" customWidth="1"/>
    <col min="37" max="16384" width="11.44140625" style="1"/>
  </cols>
  <sheetData>
    <row r="1" spans="1:195" ht="18" thickBot="1" x14ac:dyDescent="0.35">
      <c r="A1" s="1046" t="s">
        <v>1340</v>
      </c>
      <c r="B1" s="1047"/>
      <c r="C1" s="1047"/>
      <c r="D1" s="1047"/>
      <c r="E1" s="1047"/>
      <c r="F1" s="1047"/>
      <c r="G1" s="1047"/>
      <c r="H1" s="1047"/>
      <c r="I1" s="1047"/>
      <c r="J1" s="1047"/>
      <c r="K1" s="1047"/>
      <c r="L1" s="1048"/>
      <c r="M1" s="1046" t="s">
        <v>1340</v>
      </c>
      <c r="N1" s="1047"/>
      <c r="O1" s="1047"/>
      <c r="P1" s="1047"/>
      <c r="Q1" s="1047"/>
      <c r="R1" s="1047"/>
      <c r="S1" s="1047"/>
      <c r="T1" s="1047"/>
      <c r="U1" s="1047"/>
      <c r="V1" s="1047"/>
      <c r="W1" s="1047"/>
      <c r="X1" s="1048"/>
      <c r="Y1" s="1046" t="s">
        <v>1340</v>
      </c>
      <c r="Z1" s="1047"/>
      <c r="AA1" s="1047"/>
      <c r="AB1" s="1047"/>
      <c r="AC1" s="1047"/>
      <c r="AD1" s="1047"/>
      <c r="AE1" s="1047"/>
      <c r="AF1" s="1047"/>
      <c r="AG1" s="1047"/>
      <c r="AH1" s="1047"/>
      <c r="AI1" s="1047"/>
      <c r="AJ1" s="1047"/>
    </row>
    <row r="2" spans="1:195" x14ac:dyDescent="0.3">
      <c r="A2" s="508" t="s">
        <v>1341</v>
      </c>
      <c r="B2" s="1049">
        <f>+'[5]1.MarcoLógico'!C2</f>
        <v>0</v>
      </c>
      <c r="C2" s="1049"/>
      <c r="D2" s="1049"/>
      <c r="E2" s="1049"/>
      <c r="F2" s="1049"/>
      <c r="G2" s="1049"/>
      <c r="H2" s="1049"/>
      <c r="I2" s="1049"/>
      <c r="J2" s="1049"/>
      <c r="K2" s="1049"/>
      <c r="L2" s="1049"/>
    </row>
    <row r="3" spans="1:195" x14ac:dyDescent="0.3">
      <c r="A3" s="508" t="s">
        <v>1342</v>
      </c>
      <c r="B3" s="1045">
        <f>+'[5]1.MarcoLógico'!C3</f>
        <v>0</v>
      </c>
      <c r="C3" s="1045"/>
      <c r="D3" s="1045"/>
      <c r="E3" s="1045"/>
      <c r="F3" s="1045"/>
      <c r="G3" s="1045"/>
      <c r="H3" s="1045"/>
      <c r="I3" s="1045"/>
      <c r="J3" s="1045"/>
      <c r="K3" s="1045"/>
      <c r="L3" s="1045"/>
    </row>
    <row r="4" spans="1:195" x14ac:dyDescent="0.3">
      <c r="A4" s="508" t="s">
        <v>1343</v>
      </c>
      <c r="B4" s="1045">
        <f>+'[5]1.MarcoLógico'!C4</f>
        <v>0</v>
      </c>
      <c r="C4" s="1045"/>
      <c r="D4" s="1045"/>
      <c r="E4" s="1045"/>
      <c r="F4" s="1045"/>
      <c r="G4" s="1045"/>
      <c r="H4" s="1045"/>
      <c r="I4" s="1045"/>
      <c r="J4" s="1045"/>
      <c r="K4" s="1045"/>
      <c r="L4" s="1045"/>
    </row>
    <row r="5" spans="1:195" x14ac:dyDescent="0.3">
      <c r="A5" s="508" t="s">
        <v>1344</v>
      </c>
      <c r="B5" s="1045">
        <f>+'[5]1.MarcoLógico'!C5</f>
        <v>0</v>
      </c>
      <c r="C5" s="1045"/>
      <c r="D5" s="1045"/>
      <c r="E5" s="1045"/>
      <c r="F5" s="1045"/>
      <c r="G5" s="1045"/>
      <c r="H5" s="1045"/>
      <c r="I5" s="1045"/>
      <c r="J5" s="1045"/>
      <c r="K5" s="1045"/>
      <c r="L5" s="1045"/>
    </row>
    <row r="6" spans="1:195" ht="15" thickBot="1" x14ac:dyDescent="0.35">
      <c r="A6" s="508" t="s">
        <v>1345</v>
      </c>
      <c r="B6" s="1050">
        <f>+'[5]1.MarcoLógico'!C6</f>
        <v>0</v>
      </c>
      <c r="C6" s="1050"/>
      <c r="D6" s="1050"/>
      <c r="E6" s="1050"/>
      <c r="F6" s="1050"/>
      <c r="G6" s="1050"/>
      <c r="H6" s="1050"/>
      <c r="I6" s="1050"/>
      <c r="J6" s="1050"/>
      <c r="K6" s="1050"/>
      <c r="L6" s="1050"/>
    </row>
    <row r="7" spans="1:195" s="516" customFormat="1" ht="38.25" customHeight="1" x14ac:dyDescent="0.3">
      <c r="A7" s="509" t="s">
        <v>1346</v>
      </c>
      <c r="B7" s="510" t="s">
        <v>1347</v>
      </c>
      <c r="C7" s="511" t="s">
        <v>1348</v>
      </c>
      <c r="D7" s="512" t="s">
        <v>1349</v>
      </c>
      <c r="E7" s="513" t="s">
        <v>1350</v>
      </c>
      <c r="F7" s="1051" t="s">
        <v>1351</v>
      </c>
      <c r="G7" s="1052"/>
      <c r="H7" s="1051" t="s">
        <v>1352</v>
      </c>
      <c r="I7" s="1052"/>
      <c r="J7" s="1051" t="s">
        <v>1353</v>
      </c>
      <c r="K7" s="1052"/>
      <c r="L7" s="1051" t="s">
        <v>1354</v>
      </c>
      <c r="M7" s="1052"/>
      <c r="N7" s="1051" t="s">
        <v>1355</v>
      </c>
      <c r="O7" s="1052"/>
      <c r="P7" s="1051" t="s">
        <v>1356</v>
      </c>
      <c r="Q7" s="1052"/>
      <c r="R7" s="1051" t="s">
        <v>1357</v>
      </c>
      <c r="S7" s="1052"/>
      <c r="T7" s="1051" t="s">
        <v>1358</v>
      </c>
      <c r="U7" s="1052"/>
      <c r="V7" s="1051" t="s">
        <v>1359</v>
      </c>
      <c r="W7" s="1052"/>
      <c r="X7" s="1051" t="s">
        <v>1360</v>
      </c>
      <c r="Y7" s="1052"/>
      <c r="Z7" s="1051" t="s">
        <v>1361</v>
      </c>
      <c r="AA7" s="1052"/>
      <c r="AB7" s="1051" t="s">
        <v>1361</v>
      </c>
      <c r="AC7" s="1052"/>
      <c r="AD7" s="1053" t="s">
        <v>1362</v>
      </c>
      <c r="AE7" s="1053"/>
      <c r="AF7" s="513" t="s">
        <v>1363</v>
      </c>
      <c r="AG7" s="514" t="s">
        <v>1364</v>
      </c>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row>
    <row r="8" spans="1:195" s="515" customFormat="1" x14ac:dyDescent="0.3">
      <c r="A8" s="517"/>
      <c r="B8" s="518"/>
      <c r="C8" s="519"/>
      <c r="D8" s="520"/>
      <c r="E8" s="521"/>
      <c r="F8" s="522" t="s">
        <v>1365</v>
      </c>
      <c r="G8" s="523" t="s">
        <v>1366</v>
      </c>
      <c r="H8" s="524" t="s">
        <v>1365</v>
      </c>
      <c r="I8" s="523" t="s">
        <v>1366</v>
      </c>
      <c r="J8" s="524" t="s">
        <v>1365</v>
      </c>
      <c r="K8" s="523" t="s">
        <v>1366</v>
      </c>
      <c r="L8" s="524" t="s">
        <v>1365</v>
      </c>
      <c r="M8" s="523" t="s">
        <v>1366</v>
      </c>
      <c r="N8" s="524" t="s">
        <v>1365</v>
      </c>
      <c r="O8" s="523" t="s">
        <v>1366</v>
      </c>
      <c r="P8" s="522" t="s">
        <v>1365</v>
      </c>
      <c r="Q8" s="523" t="s">
        <v>1366</v>
      </c>
      <c r="R8" s="522" t="s">
        <v>1365</v>
      </c>
      <c r="S8" s="523" t="s">
        <v>1366</v>
      </c>
      <c r="T8" s="522" t="s">
        <v>1365</v>
      </c>
      <c r="U8" s="523" t="s">
        <v>1366</v>
      </c>
      <c r="V8" s="522" t="s">
        <v>1365</v>
      </c>
      <c r="W8" s="523" t="s">
        <v>1366</v>
      </c>
      <c r="X8" s="522" t="s">
        <v>1365</v>
      </c>
      <c r="Y8" s="523" t="s">
        <v>1366</v>
      </c>
      <c r="Z8" s="524" t="s">
        <v>1365</v>
      </c>
      <c r="AA8" s="525" t="s">
        <v>1366</v>
      </c>
      <c r="AB8" s="524" t="s">
        <v>1365</v>
      </c>
      <c r="AC8" s="525" t="s">
        <v>1366</v>
      </c>
      <c r="AD8" s="524" t="s">
        <v>1365</v>
      </c>
      <c r="AE8" s="524" t="s">
        <v>1366</v>
      </c>
      <c r="AF8" s="526"/>
      <c r="AG8" s="527"/>
      <c r="AJ8" s="528" t="s">
        <v>1367</v>
      </c>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row>
    <row r="9" spans="1:195" x14ac:dyDescent="0.3">
      <c r="A9" s="529" t="s">
        <v>1368</v>
      </c>
      <c r="B9" s="530"/>
      <c r="C9" s="530"/>
      <c r="D9" s="531"/>
      <c r="E9" s="532"/>
      <c r="F9" s="533"/>
      <c r="G9" s="530"/>
      <c r="H9" s="533"/>
      <c r="I9" s="530"/>
      <c r="J9" s="533"/>
      <c r="K9" s="530"/>
      <c r="L9" s="533"/>
      <c r="M9" s="530"/>
      <c r="N9" s="533"/>
      <c r="O9" s="530"/>
      <c r="P9" s="533"/>
      <c r="Q9" s="530"/>
      <c r="R9" s="533"/>
      <c r="S9" s="530"/>
      <c r="T9" s="533"/>
      <c r="U9" s="530"/>
      <c r="V9" s="533"/>
      <c r="W9" s="530"/>
      <c r="X9" s="533"/>
      <c r="Y9" s="530"/>
      <c r="Z9" s="533"/>
      <c r="AA9" s="530"/>
      <c r="AB9" s="533"/>
      <c r="AC9" s="530"/>
      <c r="AD9" s="533"/>
      <c r="AE9" s="534"/>
      <c r="AF9" s="530"/>
      <c r="AG9" s="535"/>
    </row>
    <row r="10" spans="1:195" x14ac:dyDescent="0.3">
      <c r="A10" s="536" t="s">
        <v>1369</v>
      </c>
      <c r="B10" s="530"/>
      <c r="C10" s="530"/>
      <c r="D10" s="531"/>
      <c r="E10" s="532"/>
      <c r="F10" s="533"/>
      <c r="G10" s="530"/>
      <c r="H10" s="533"/>
      <c r="I10" s="530"/>
      <c r="J10" s="533"/>
      <c r="K10" s="530"/>
      <c r="L10" s="533"/>
      <c r="M10" s="530"/>
      <c r="N10" s="533"/>
      <c r="O10" s="530"/>
      <c r="P10" s="533"/>
      <c r="Q10" s="530"/>
      <c r="R10" s="533"/>
      <c r="S10" s="530"/>
      <c r="T10" s="533"/>
      <c r="U10" s="530"/>
      <c r="V10" s="533"/>
      <c r="W10" s="530"/>
      <c r="X10" s="533"/>
      <c r="Y10" s="530"/>
      <c r="Z10" s="533"/>
      <c r="AA10" s="530"/>
      <c r="AB10" s="533"/>
      <c r="AC10" s="530"/>
      <c r="AD10" s="533"/>
      <c r="AE10" s="534"/>
      <c r="AF10" s="530"/>
      <c r="AG10" s="535"/>
    </row>
    <row r="11" spans="1:195" x14ac:dyDescent="0.3">
      <c r="A11" s="537" t="s">
        <v>1370</v>
      </c>
      <c r="B11" s="530"/>
      <c r="C11" s="530"/>
      <c r="D11" s="531"/>
      <c r="E11" s="532"/>
      <c r="F11" s="533"/>
      <c r="G11" s="530"/>
      <c r="H11" s="533"/>
      <c r="I11" s="530"/>
      <c r="J11" s="533"/>
      <c r="K11" s="530"/>
      <c r="L11" s="533"/>
      <c r="M11" s="530"/>
      <c r="N11" s="533"/>
      <c r="O11" s="530"/>
      <c r="P11" s="533"/>
      <c r="Q11" s="530"/>
      <c r="R11" s="533"/>
      <c r="S11" s="530"/>
      <c r="T11" s="533"/>
      <c r="U11" s="530"/>
      <c r="V11" s="533"/>
      <c r="W11" s="530"/>
      <c r="X11" s="533"/>
      <c r="Y11" s="530"/>
      <c r="Z11" s="533"/>
      <c r="AA11" s="530"/>
      <c r="AB11" s="533"/>
      <c r="AC11" s="530"/>
      <c r="AD11" s="533"/>
      <c r="AE11" s="534"/>
      <c r="AF11" s="530"/>
      <c r="AG11" s="535"/>
    </row>
    <row r="12" spans="1:195" x14ac:dyDescent="0.3">
      <c r="A12" s="538" t="s">
        <v>1371</v>
      </c>
      <c r="B12" s="530"/>
      <c r="C12" s="530"/>
      <c r="D12" s="531"/>
      <c r="E12" s="532"/>
      <c r="F12" s="533"/>
      <c r="G12" s="530"/>
      <c r="H12" s="533"/>
      <c r="I12" s="530"/>
      <c r="J12" s="533"/>
      <c r="K12" s="530"/>
      <c r="L12" s="533"/>
      <c r="M12" s="530"/>
      <c r="N12" s="533"/>
      <c r="O12" s="530"/>
      <c r="P12" s="533"/>
      <c r="Q12" s="530"/>
      <c r="R12" s="533"/>
      <c r="S12" s="530"/>
      <c r="T12" s="533"/>
      <c r="U12" s="530"/>
      <c r="V12" s="533"/>
      <c r="W12" s="530"/>
      <c r="X12" s="533"/>
      <c r="Y12" s="530"/>
      <c r="Z12" s="533"/>
      <c r="AA12" s="530"/>
      <c r="AB12" s="533"/>
      <c r="AC12" s="530"/>
      <c r="AD12" s="533"/>
      <c r="AE12" s="534"/>
      <c r="AF12" s="530"/>
      <c r="AG12" s="535"/>
    </row>
    <row r="13" spans="1:195" x14ac:dyDescent="0.3">
      <c r="A13" s="538" t="s">
        <v>1372</v>
      </c>
      <c r="B13" s="530"/>
      <c r="C13" s="530"/>
      <c r="D13" s="531"/>
      <c r="E13" s="532"/>
      <c r="F13" s="533"/>
      <c r="G13" s="530"/>
      <c r="H13" s="533"/>
      <c r="I13" s="530"/>
      <c r="J13" s="533"/>
      <c r="K13" s="530"/>
      <c r="L13" s="533"/>
      <c r="M13" s="530"/>
      <c r="N13" s="533"/>
      <c r="O13" s="530"/>
      <c r="P13" s="533"/>
      <c r="Q13" s="530"/>
      <c r="R13" s="533"/>
      <c r="S13" s="530"/>
      <c r="T13" s="533"/>
      <c r="U13" s="530"/>
      <c r="V13" s="533"/>
      <c r="W13" s="530"/>
      <c r="X13" s="533"/>
      <c r="Y13" s="530"/>
      <c r="Z13" s="533"/>
      <c r="AA13" s="530"/>
      <c r="AB13" s="533"/>
      <c r="AC13" s="530"/>
      <c r="AD13" s="533"/>
      <c r="AE13" s="534"/>
      <c r="AF13" s="530"/>
      <c r="AG13" s="535"/>
    </row>
    <row r="14" spans="1:195" x14ac:dyDescent="0.3">
      <c r="A14" s="538" t="s">
        <v>1373</v>
      </c>
      <c r="B14" s="530"/>
      <c r="C14" s="530"/>
      <c r="D14" s="531"/>
      <c r="E14" s="532"/>
      <c r="F14" s="533"/>
      <c r="G14" s="530"/>
      <c r="H14" s="533"/>
      <c r="I14" s="530"/>
      <c r="J14" s="533"/>
      <c r="K14" s="530"/>
      <c r="L14" s="533"/>
      <c r="M14" s="530"/>
      <c r="N14" s="533"/>
      <c r="O14" s="530"/>
      <c r="P14" s="533"/>
      <c r="Q14" s="530"/>
      <c r="R14" s="533"/>
      <c r="S14" s="530"/>
      <c r="T14" s="533"/>
      <c r="U14" s="530"/>
      <c r="V14" s="533"/>
      <c r="W14" s="530"/>
      <c r="X14" s="533"/>
      <c r="Y14" s="530"/>
      <c r="Z14" s="533"/>
      <c r="AA14" s="530"/>
      <c r="AB14" s="533"/>
      <c r="AC14" s="530"/>
      <c r="AD14" s="533"/>
      <c r="AE14" s="534"/>
      <c r="AF14" s="530"/>
      <c r="AG14" s="535"/>
    </row>
    <row r="15" spans="1:195" x14ac:dyDescent="0.3">
      <c r="A15" s="538" t="s">
        <v>1374</v>
      </c>
      <c r="B15" s="530"/>
      <c r="C15" s="530"/>
      <c r="D15" s="531"/>
      <c r="E15" s="532"/>
      <c r="F15" s="533"/>
      <c r="G15" s="530"/>
      <c r="H15" s="533"/>
      <c r="I15" s="530"/>
      <c r="J15" s="533"/>
      <c r="K15" s="530"/>
      <c r="L15" s="533"/>
      <c r="M15" s="530"/>
      <c r="N15" s="533"/>
      <c r="O15" s="530"/>
      <c r="P15" s="533"/>
      <c r="Q15" s="530"/>
      <c r="R15" s="533"/>
      <c r="S15" s="530"/>
      <c r="T15" s="533"/>
      <c r="U15" s="530"/>
      <c r="V15" s="533"/>
      <c r="W15" s="530"/>
      <c r="X15" s="533"/>
      <c r="Y15" s="530"/>
      <c r="Z15" s="533"/>
      <c r="AA15" s="530"/>
      <c r="AB15" s="533"/>
      <c r="AC15" s="530"/>
      <c r="AD15" s="533"/>
      <c r="AE15" s="534"/>
      <c r="AF15" s="530"/>
      <c r="AG15" s="535"/>
    </row>
    <row r="16" spans="1:195" x14ac:dyDescent="0.3">
      <c r="A16" s="538" t="s">
        <v>1375</v>
      </c>
      <c r="B16" s="530"/>
      <c r="C16" s="530"/>
      <c r="D16" s="531"/>
      <c r="E16" s="532"/>
      <c r="F16" s="533"/>
      <c r="G16" s="530"/>
      <c r="H16" s="533"/>
      <c r="I16" s="530"/>
      <c r="J16" s="533"/>
      <c r="K16" s="530"/>
      <c r="L16" s="533"/>
      <c r="M16" s="530"/>
      <c r="N16" s="533"/>
      <c r="O16" s="530"/>
      <c r="P16" s="533"/>
      <c r="Q16" s="530"/>
      <c r="R16" s="533"/>
      <c r="S16" s="530"/>
      <c r="T16" s="533"/>
      <c r="U16" s="530"/>
      <c r="V16" s="533"/>
      <c r="W16" s="530"/>
      <c r="X16" s="533"/>
      <c r="Y16" s="530"/>
      <c r="Z16" s="533"/>
      <c r="AA16" s="530"/>
      <c r="AB16" s="533"/>
      <c r="AC16" s="530"/>
      <c r="AD16" s="533"/>
      <c r="AE16" s="534"/>
      <c r="AF16" s="530"/>
      <c r="AG16" s="535"/>
    </row>
    <row r="17" spans="1:33" x14ac:dyDescent="0.3">
      <c r="A17" s="539" t="s">
        <v>1376</v>
      </c>
      <c r="B17" s="532">
        <f>SUM(B12:B16)</f>
        <v>0</v>
      </c>
      <c r="C17" s="532">
        <f t="shared" ref="C17:AG17" si="0">SUM(C12:C16)</f>
        <v>0</v>
      </c>
      <c r="D17" s="531">
        <f t="shared" si="0"/>
        <v>0</v>
      </c>
      <c r="E17" s="532">
        <f t="shared" si="0"/>
        <v>0</v>
      </c>
      <c r="F17" s="532">
        <f t="shared" si="0"/>
        <v>0</v>
      </c>
      <c r="G17" s="532">
        <f t="shared" si="0"/>
        <v>0</v>
      </c>
      <c r="H17" s="532">
        <f t="shared" si="0"/>
        <v>0</v>
      </c>
      <c r="I17" s="532">
        <f t="shared" si="0"/>
        <v>0</v>
      </c>
      <c r="J17" s="532">
        <f t="shared" si="0"/>
        <v>0</v>
      </c>
      <c r="K17" s="532">
        <f t="shared" si="0"/>
        <v>0</v>
      </c>
      <c r="L17" s="532">
        <f t="shared" si="0"/>
        <v>0</v>
      </c>
      <c r="M17" s="532">
        <f t="shared" si="0"/>
        <v>0</v>
      </c>
      <c r="N17" s="532">
        <f t="shared" si="0"/>
        <v>0</v>
      </c>
      <c r="O17" s="532">
        <f t="shared" si="0"/>
        <v>0</v>
      </c>
      <c r="P17" s="532">
        <f t="shared" si="0"/>
        <v>0</v>
      </c>
      <c r="Q17" s="532">
        <f t="shared" si="0"/>
        <v>0</v>
      </c>
      <c r="R17" s="532">
        <f t="shared" si="0"/>
        <v>0</v>
      </c>
      <c r="S17" s="532">
        <f t="shared" si="0"/>
        <v>0</v>
      </c>
      <c r="T17" s="532">
        <f t="shared" si="0"/>
        <v>0</v>
      </c>
      <c r="U17" s="532">
        <f t="shared" si="0"/>
        <v>0</v>
      </c>
      <c r="V17" s="532">
        <f t="shared" si="0"/>
        <v>0</v>
      </c>
      <c r="W17" s="532">
        <f t="shared" si="0"/>
        <v>0</v>
      </c>
      <c r="X17" s="532">
        <f t="shared" si="0"/>
        <v>0</v>
      </c>
      <c r="Y17" s="532">
        <f t="shared" si="0"/>
        <v>0</v>
      </c>
      <c r="Z17" s="532">
        <f t="shared" si="0"/>
        <v>0</v>
      </c>
      <c r="AA17" s="532">
        <f t="shared" si="0"/>
        <v>0</v>
      </c>
      <c r="AB17" s="532">
        <f t="shared" si="0"/>
        <v>0</v>
      </c>
      <c r="AC17" s="532">
        <f t="shared" si="0"/>
        <v>0</v>
      </c>
      <c r="AD17" s="532">
        <f t="shared" si="0"/>
        <v>0</v>
      </c>
      <c r="AE17" s="532">
        <f t="shared" si="0"/>
        <v>0</v>
      </c>
      <c r="AF17" s="532">
        <f t="shared" si="0"/>
        <v>0</v>
      </c>
      <c r="AG17" s="540">
        <f t="shared" si="0"/>
        <v>0</v>
      </c>
    </row>
    <row r="18" spans="1:33" x14ac:dyDescent="0.3">
      <c r="A18" s="538" t="s">
        <v>1377</v>
      </c>
      <c r="B18" s="530"/>
      <c r="C18" s="530"/>
      <c r="D18" s="531"/>
      <c r="E18" s="532"/>
      <c r="F18" s="533"/>
      <c r="G18" s="530"/>
      <c r="H18" s="533"/>
      <c r="I18" s="530"/>
      <c r="J18" s="533"/>
      <c r="K18" s="530"/>
      <c r="L18" s="533"/>
      <c r="M18" s="530"/>
      <c r="N18" s="533"/>
      <c r="O18" s="530"/>
      <c r="P18" s="533"/>
      <c r="Q18" s="530"/>
      <c r="R18" s="533"/>
      <c r="S18" s="530"/>
      <c r="T18" s="533"/>
      <c r="U18" s="530"/>
      <c r="V18" s="533"/>
      <c r="W18" s="530"/>
      <c r="X18" s="533"/>
      <c r="Y18" s="530"/>
      <c r="Z18" s="533"/>
      <c r="AA18" s="530"/>
      <c r="AB18" s="533"/>
      <c r="AC18" s="530"/>
      <c r="AD18" s="533"/>
      <c r="AE18" s="530"/>
      <c r="AF18" s="530"/>
      <c r="AG18" s="535"/>
    </row>
    <row r="19" spans="1:33" x14ac:dyDescent="0.3">
      <c r="A19" s="538" t="s">
        <v>1378</v>
      </c>
      <c r="B19" s="530"/>
      <c r="C19" s="530"/>
      <c r="D19" s="531"/>
      <c r="E19" s="532"/>
      <c r="F19" s="533"/>
      <c r="G19" s="530"/>
      <c r="H19" s="533"/>
      <c r="I19" s="530"/>
      <c r="J19" s="533"/>
      <c r="K19" s="530"/>
      <c r="L19" s="533"/>
      <c r="M19" s="530"/>
      <c r="N19" s="533"/>
      <c r="O19" s="530"/>
      <c r="P19" s="533"/>
      <c r="Q19" s="530"/>
      <c r="R19" s="533"/>
      <c r="S19" s="530"/>
      <c r="T19" s="533"/>
      <c r="U19" s="530"/>
      <c r="V19" s="533"/>
      <c r="W19" s="530"/>
      <c r="X19" s="533"/>
      <c r="Y19" s="530"/>
      <c r="Z19" s="533"/>
      <c r="AA19" s="530"/>
      <c r="AB19" s="533"/>
      <c r="AC19" s="530"/>
      <c r="AD19" s="533"/>
      <c r="AE19" s="530"/>
      <c r="AF19" s="530"/>
      <c r="AG19" s="535"/>
    </row>
    <row r="20" spans="1:33" x14ac:dyDescent="0.3">
      <c r="A20" s="538" t="s">
        <v>1379</v>
      </c>
      <c r="B20" s="530"/>
      <c r="C20" s="530"/>
      <c r="D20" s="531"/>
      <c r="E20" s="532"/>
      <c r="F20" s="533"/>
      <c r="G20" s="530"/>
      <c r="H20" s="533"/>
      <c r="I20" s="530"/>
      <c r="J20" s="533"/>
      <c r="K20" s="530"/>
      <c r="L20" s="533"/>
      <c r="M20" s="530"/>
      <c r="N20" s="533"/>
      <c r="O20" s="530"/>
      <c r="P20" s="533"/>
      <c r="Q20" s="530"/>
      <c r="R20" s="533"/>
      <c r="S20" s="530"/>
      <c r="T20" s="533"/>
      <c r="U20" s="530"/>
      <c r="V20" s="533"/>
      <c r="W20" s="530"/>
      <c r="X20" s="533"/>
      <c r="Y20" s="530"/>
      <c r="Z20" s="533"/>
      <c r="AA20" s="530"/>
      <c r="AB20" s="533"/>
      <c r="AC20" s="530"/>
      <c r="AD20" s="533"/>
      <c r="AE20" s="530"/>
      <c r="AF20" s="530"/>
      <c r="AG20" s="535"/>
    </row>
    <row r="21" spans="1:33" x14ac:dyDescent="0.3">
      <c r="A21" s="538" t="s">
        <v>1380</v>
      </c>
      <c r="B21" s="530"/>
      <c r="C21" s="530"/>
      <c r="D21" s="531"/>
      <c r="E21" s="532"/>
      <c r="F21" s="533"/>
      <c r="G21" s="530"/>
      <c r="H21" s="533"/>
      <c r="I21" s="530"/>
      <c r="J21" s="533"/>
      <c r="K21" s="530"/>
      <c r="L21" s="533"/>
      <c r="M21" s="530"/>
      <c r="N21" s="533"/>
      <c r="O21" s="530"/>
      <c r="P21" s="533"/>
      <c r="Q21" s="530"/>
      <c r="R21" s="533"/>
      <c r="S21" s="530"/>
      <c r="T21" s="533"/>
      <c r="U21" s="530"/>
      <c r="V21" s="533"/>
      <c r="W21" s="530"/>
      <c r="X21" s="533"/>
      <c r="Y21" s="530"/>
      <c r="Z21" s="533"/>
      <c r="AA21" s="530"/>
      <c r="AB21" s="533"/>
      <c r="AC21" s="530"/>
      <c r="AD21" s="533"/>
      <c r="AE21" s="530"/>
      <c r="AF21" s="530"/>
      <c r="AG21" s="535"/>
    </row>
    <row r="22" spans="1:33" x14ac:dyDescent="0.3">
      <c r="A22" s="538" t="s">
        <v>1381</v>
      </c>
      <c r="B22" s="530"/>
      <c r="C22" s="530"/>
      <c r="D22" s="531"/>
      <c r="E22" s="532"/>
      <c r="F22" s="533"/>
      <c r="G22" s="530"/>
      <c r="H22" s="533"/>
      <c r="I22" s="530"/>
      <c r="J22" s="533"/>
      <c r="K22" s="530"/>
      <c r="L22" s="533"/>
      <c r="M22" s="530"/>
      <c r="N22" s="533"/>
      <c r="O22" s="530"/>
      <c r="P22" s="533"/>
      <c r="Q22" s="530"/>
      <c r="R22" s="533"/>
      <c r="S22" s="530"/>
      <c r="T22" s="533"/>
      <c r="U22" s="530"/>
      <c r="V22" s="533"/>
      <c r="W22" s="530"/>
      <c r="X22" s="533"/>
      <c r="Y22" s="530"/>
      <c r="Z22" s="533"/>
      <c r="AA22" s="530"/>
      <c r="AB22" s="533"/>
      <c r="AC22" s="530"/>
      <c r="AD22" s="533"/>
      <c r="AE22" s="530"/>
      <c r="AF22" s="530"/>
      <c r="AG22" s="535"/>
    </row>
    <row r="23" spans="1:33" x14ac:dyDescent="0.3">
      <c r="A23" s="539" t="s">
        <v>1382</v>
      </c>
      <c r="B23" s="532">
        <f>SUM(B18:B22)</f>
        <v>0</v>
      </c>
      <c r="C23" s="532">
        <f t="shared" ref="C23:AG23" si="1">SUM(C18:C22)</f>
        <v>0</v>
      </c>
      <c r="D23" s="531">
        <f t="shared" si="1"/>
        <v>0</v>
      </c>
      <c r="E23" s="532">
        <f t="shared" si="1"/>
        <v>0</v>
      </c>
      <c r="F23" s="532">
        <f t="shared" si="1"/>
        <v>0</v>
      </c>
      <c r="G23" s="532">
        <f t="shared" si="1"/>
        <v>0</v>
      </c>
      <c r="H23" s="532">
        <f t="shared" si="1"/>
        <v>0</v>
      </c>
      <c r="I23" s="532">
        <f t="shared" si="1"/>
        <v>0</v>
      </c>
      <c r="J23" s="532">
        <f t="shared" si="1"/>
        <v>0</v>
      </c>
      <c r="K23" s="532">
        <f t="shared" si="1"/>
        <v>0</v>
      </c>
      <c r="L23" s="532">
        <f t="shared" si="1"/>
        <v>0</v>
      </c>
      <c r="M23" s="532">
        <f t="shared" si="1"/>
        <v>0</v>
      </c>
      <c r="N23" s="532">
        <f t="shared" si="1"/>
        <v>0</v>
      </c>
      <c r="O23" s="532">
        <f t="shared" si="1"/>
        <v>0</v>
      </c>
      <c r="P23" s="532">
        <f t="shared" si="1"/>
        <v>0</v>
      </c>
      <c r="Q23" s="532">
        <f t="shared" si="1"/>
        <v>0</v>
      </c>
      <c r="R23" s="532">
        <f t="shared" si="1"/>
        <v>0</v>
      </c>
      <c r="S23" s="532">
        <f t="shared" si="1"/>
        <v>0</v>
      </c>
      <c r="T23" s="532">
        <f t="shared" si="1"/>
        <v>0</v>
      </c>
      <c r="U23" s="532">
        <f t="shared" si="1"/>
        <v>0</v>
      </c>
      <c r="V23" s="532">
        <f t="shared" si="1"/>
        <v>0</v>
      </c>
      <c r="W23" s="532">
        <f t="shared" si="1"/>
        <v>0</v>
      </c>
      <c r="X23" s="532">
        <f t="shared" si="1"/>
        <v>0</v>
      </c>
      <c r="Y23" s="532">
        <f t="shared" si="1"/>
        <v>0</v>
      </c>
      <c r="Z23" s="532">
        <f t="shared" si="1"/>
        <v>0</v>
      </c>
      <c r="AA23" s="532">
        <f t="shared" si="1"/>
        <v>0</v>
      </c>
      <c r="AB23" s="532">
        <f t="shared" si="1"/>
        <v>0</v>
      </c>
      <c r="AC23" s="532">
        <f t="shared" si="1"/>
        <v>0</v>
      </c>
      <c r="AD23" s="532">
        <f t="shared" si="1"/>
        <v>0</v>
      </c>
      <c r="AE23" s="532">
        <f t="shared" si="1"/>
        <v>0</v>
      </c>
      <c r="AF23" s="532">
        <f t="shared" si="1"/>
        <v>0</v>
      </c>
      <c r="AG23" s="540">
        <f t="shared" si="1"/>
        <v>0</v>
      </c>
    </row>
    <row r="24" spans="1:33" x14ac:dyDescent="0.3">
      <c r="A24" s="538" t="s">
        <v>1383</v>
      </c>
      <c r="B24" s="530"/>
      <c r="C24" s="530"/>
      <c r="D24" s="531"/>
      <c r="E24" s="532"/>
      <c r="F24" s="533"/>
      <c r="G24" s="530"/>
      <c r="H24" s="533"/>
      <c r="I24" s="530"/>
      <c r="J24" s="533"/>
      <c r="K24" s="530"/>
      <c r="L24" s="533"/>
      <c r="M24" s="530"/>
      <c r="N24" s="533"/>
      <c r="O24" s="530"/>
      <c r="P24" s="533"/>
      <c r="Q24" s="530"/>
      <c r="R24" s="533"/>
      <c r="S24" s="530"/>
      <c r="T24" s="533"/>
      <c r="U24" s="530"/>
      <c r="V24" s="533"/>
      <c r="W24" s="530"/>
      <c r="X24" s="533"/>
      <c r="Y24" s="530"/>
      <c r="Z24" s="533"/>
      <c r="AA24" s="530"/>
      <c r="AB24" s="533"/>
      <c r="AC24" s="530"/>
      <c r="AD24" s="533"/>
      <c r="AE24" s="530"/>
      <c r="AF24" s="530"/>
      <c r="AG24" s="535"/>
    </row>
    <row r="25" spans="1:33" x14ac:dyDescent="0.3">
      <c r="A25" s="538" t="s">
        <v>1384</v>
      </c>
      <c r="B25" s="530"/>
      <c r="C25" s="530"/>
      <c r="D25" s="531"/>
      <c r="E25" s="532"/>
      <c r="F25" s="533"/>
      <c r="G25" s="530"/>
      <c r="H25" s="533"/>
      <c r="I25" s="530"/>
      <c r="J25" s="533"/>
      <c r="K25" s="530"/>
      <c r="L25" s="533"/>
      <c r="M25" s="530"/>
      <c r="N25" s="533"/>
      <c r="O25" s="530"/>
      <c r="P25" s="533"/>
      <c r="Q25" s="530"/>
      <c r="R25" s="533"/>
      <c r="S25" s="530"/>
      <c r="T25" s="533"/>
      <c r="U25" s="530"/>
      <c r="V25" s="533"/>
      <c r="W25" s="530"/>
      <c r="X25" s="533"/>
      <c r="Y25" s="530"/>
      <c r="Z25" s="533"/>
      <c r="AA25" s="530"/>
      <c r="AB25" s="533"/>
      <c r="AC25" s="530"/>
      <c r="AD25" s="533"/>
      <c r="AE25" s="530"/>
      <c r="AF25" s="530"/>
      <c r="AG25" s="535"/>
    </row>
    <row r="26" spans="1:33" x14ac:dyDescent="0.3">
      <c r="A26" s="538" t="s">
        <v>1385</v>
      </c>
      <c r="B26" s="530"/>
      <c r="C26" s="530"/>
      <c r="D26" s="531"/>
      <c r="E26" s="532"/>
      <c r="F26" s="533"/>
      <c r="G26" s="530"/>
      <c r="H26" s="533"/>
      <c r="I26" s="530"/>
      <c r="J26" s="533"/>
      <c r="K26" s="530"/>
      <c r="L26" s="533"/>
      <c r="M26" s="530"/>
      <c r="N26" s="533"/>
      <c r="O26" s="530"/>
      <c r="P26" s="533"/>
      <c r="Q26" s="530"/>
      <c r="R26" s="533"/>
      <c r="S26" s="530"/>
      <c r="T26" s="533"/>
      <c r="U26" s="530"/>
      <c r="V26" s="533"/>
      <c r="W26" s="530"/>
      <c r="X26" s="533"/>
      <c r="Y26" s="530"/>
      <c r="Z26" s="533"/>
      <c r="AA26" s="530"/>
      <c r="AB26" s="533"/>
      <c r="AC26" s="530"/>
      <c r="AD26" s="533"/>
      <c r="AE26" s="530"/>
      <c r="AF26" s="530"/>
      <c r="AG26" s="535"/>
    </row>
    <row r="27" spans="1:33" x14ac:dyDescent="0.3">
      <c r="A27" s="538" t="s">
        <v>1386</v>
      </c>
      <c r="B27" s="530"/>
      <c r="C27" s="530"/>
      <c r="D27" s="531"/>
      <c r="E27" s="532"/>
      <c r="F27" s="533"/>
      <c r="G27" s="530"/>
      <c r="H27" s="533"/>
      <c r="I27" s="530"/>
      <c r="J27" s="533"/>
      <c r="K27" s="530"/>
      <c r="L27" s="533"/>
      <c r="M27" s="530"/>
      <c r="N27" s="533"/>
      <c r="O27" s="530"/>
      <c r="P27" s="533"/>
      <c r="Q27" s="530"/>
      <c r="R27" s="533"/>
      <c r="S27" s="530"/>
      <c r="T27" s="533"/>
      <c r="U27" s="530"/>
      <c r="V27" s="533"/>
      <c r="W27" s="530"/>
      <c r="X27" s="533"/>
      <c r="Y27" s="530"/>
      <c r="Z27" s="533"/>
      <c r="AA27" s="530"/>
      <c r="AB27" s="533"/>
      <c r="AC27" s="530"/>
      <c r="AD27" s="533"/>
      <c r="AE27" s="530"/>
      <c r="AF27" s="530"/>
      <c r="AG27" s="535"/>
    </row>
    <row r="28" spans="1:33" x14ac:dyDescent="0.3">
      <c r="A28" s="539" t="s">
        <v>1387</v>
      </c>
      <c r="B28" s="532">
        <f>SUM(B23:B27)</f>
        <v>0</v>
      </c>
      <c r="C28" s="532">
        <f t="shared" ref="C28:AG28" si="2">SUM(C23:C27)</f>
        <v>0</v>
      </c>
      <c r="D28" s="531">
        <f t="shared" si="2"/>
        <v>0</v>
      </c>
      <c r="E28" s="532">
        <f t="shared" si="2"/>
        <v>0</v>
      </c>
      <c r="F28" s="532">
        <f t="shared" si="2"/>
        <v>0</v>
      </c>
      <c r="G28" s="532">
        <f t="shared" si="2"/>
        <v>0</v>
      </c>
      <c r="H28" s="532">
        <f t="shared" si="2"/>
        <v>0</v>
      </c>
      <c r="I28" s="532">
        <f t="shared" si="2"/>
        <v>0</v>
      </c>
      <c r="J28" s="532">
        <f t="shared" si="2"/>
        <v>0</v>
      </c>
      <c r="K28" s="532">
        <f t="shared" si="2"/>
        <v>0</v>
      </c>
      <c r="L28" s="532">
        <f t="shared" si="2"/>
        <v>0</v>
      </c>
      <c r="M28" s="532">
        <f t="shared" si="2"/>
        <v>0</v>
      </c>
      <c r="N28" s="532">
        <f t="shared" si="2"/>
        <v>0</v>
      </c>
      <c r="O28" s="532">
        <f t="shared" si="2"/>
        <v>0</v>
      </c>
      <c r="P28" s="532">
        <f t="shared" si="2"/>
        <v>0</v>
      </c>
      <c r="Q28" s="532">
        <f t="shared" si="2"/>
        <v>0</v>
      </c>
      <c r="R28" s="532">
        <f t="shared" si="2"/>
        <v>0</v>
      </c>
      <c r="S28" s="532">
        <f t="shared" si="2"/>
        <v>0</v>
      </c>
      <c r="T28" s="532">
        <f t="shared" si="2"/>
        <v>0</v>
      </c>
      <c r="U28" s="532">
        <f t="shared" si="2"/>
        <v>0</v>
      </c>
      <c r="V28" s="532">
        <f t="shared" si="2"/>
        <v>0</v>
      </c>
      <c r="W28" s="532">
        <f t="shared" si="2"/>
        <v>0</v>
      </c>
      <c r="X28" s="532">
        <f t="shared" si="2"/>
        <v>0</v>
      </c>
      <c r="Y28" s="532">
        <f t="shared" si="2"/>
        <v>0</v>
      </c>
      <c r="Z28" s="532">
        <f t="shared" si="2"/>
        <v>0</v>
      </c>
      <c r="AA28" s="532">
        <f t="shared" si="2"/>
        <v>0</v>
      </c>
      <c r="AB28" s="532">
        <f t="shared" si="2"/>
        <v>0</v>
      </c>
      <c r="AC28" s="532">
        <f t="shared" si="2"/>
        <v>0</v>
      </c>
      <c r="AD28" s="532">
        <f t="shared" si="2"/>
        <v>0</v>
      </c>
      <c r="AE28" s="532">
        <f t="shared" si="2"/>
        <v>0</v>
      </c>
      <c r="AF28" s="532">
        <f t="shared" si="2"/>
        <v>0</v>
      </c>
      <c r="AG28" s="540">
        <f t="shared" si="2"/>
        <v>0</v>
      </c>
    </row>
    <row r="29" spans="1:33" x14ac:dyDescent="0.3">
      <c r="A29" s="541" t="s">
        <v>1388</v>
      </c>
      <c r="B29" s="542">
        <f>+'[5]1.MarcoLógico'!C107</f>
        <v>0</v>
      </c>
      <c r="C29" s="542" t="e">
        <f>+B29/$B$49</f>
        <v>#DIV/0!</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3"/>
    </row>
    <row r="30" spans="1:33" x14ac:dyDescent="0.3">
      <c r="A30" s="538" t="s">
        <v>1389</v>
      </c>
      <c r="B30" s="530"/>
      <c r="C30" s="530"/>
      <c r="D30" s="531"/>
      <c r="E30" s="532"/>
      <c r="F30" s="533"/>
      <c r="G30" s="530"/>
      <c r="H30" s="533"/>
      <c r="I30" s="530"/>
      <c r="J30" s="533"/>
      <c r="K30" s="530"/>
      <c r="L30" s="533"/>
      <c r="M30" s="530"/>
      <c r="N30" s="533"/>
      <c r="O30" s="530"/>
      <c r="P30" s="533"/>
      <c r="Q30" s="530"/>
      <c r="R30" s="533"/>
      <c r="S30" s="530"/>
      <c r="T30" s="533"/>
      <c r="U30" s="530"/>
      <c r="V30" s="533"/>
      <c r="W30" s="530"/>
      <c r="X30" s="533"/>
      <c r="Y30" s="530"/>
      <c r="Z30" s="533"/>
      <c r="AA30" s="530"/>
      <c r="AB30" s="533"/>
      <c r="AC30" s="530"/>
      <c r="AD30" s="533"/>
      <c r="AE30" s="530"/>
      <c r="AF30" s="530"/>
      <c r="AG30" s="535"/>
    </row>
    <row r="31" spans="1:33" x14ac:dyDescent="0.3">
      <c r="A31" s="538" t="s">
        <v>1390</v>
      </c>
      <c r="B31" s="530"/>
      <c r="C31" s="530"/>
      <c r="D31" s="531"/>
      <c r="E31" s="532"/>
      <c r="F31" s="533"/>
      <c r="G31" s="530"/>
      <c r="H31" s="533"/>
      <c r="I31" s="530"/>
      <c r="J31" s="533"/>
      <c r="K31" s="530"/>
      <c r="L31" s="533"/>
      <c r="M31" s="530"/>
      <c r="N31" s="533"/>
      <c r="O31" s="530"/>
      <c r="P31" s="533"/>
      <c r="Q31" s="530"/>
      <c r="R31" s="533"/>
      <c r="S31" s="530"/>
      <c r="T31" s="533"/>
      <c r="U31" s="530"/>
      <c r="V31" s="533"/>
      <c r="W31" s="530"/>
      <c r="X31" s="533"/>
      <c r="Y31" s="530"/>
      <c r="Z31" s="533"/>
      <c r="AA31" s="530"/>
      <c r="AB31" s="533"/>
      <c r="AC31" s="530"/>
      <c r="AD31" s="533"/>
      <c r="AE31" s="530"/>
      <c r="AF31" s="530"/>
      <c r="AG31" s="535"/>
    </row>
    <row r="32" spans="1:33" x14ac:dyDescent="0.3">
      <c r="A32" s="538" t="s">
        <v>1391</v>
      </c>
      <c r="B32" s="530"/>
      <c r="C32" s="530"/>
      <c r="D32" s="531"/>
      <c r="E32" s="532"/>
      <c r="F32" s="533"/>
      <c r="G32" s="530"/>
      <c r="H32" s="533"/>
      <c r="I32" s="530"/>
      <c r="J32" s="533"/>
      <c r="K32" s="530"/>
      <c r="L32" s="533"/>
      <c r="M32" s="530"/>
      <c r="N32" s="533"/>
      <c r="O32" s="530"/>
      <c r="P32" s="533"/>
      <c r="Q32" s="530"/>
      <c r="R32" s="533"/>
      <c r="S32" s="530"/>
      <c r="T32" s="533"/>
      <c r="U32" s="530"/>
      <c r="V32" s="533"/>
      <c r="W32" s="530"/>
      <c r="X32" s="533"/>
      <c r="Y32" s="530"/>
      <c r="Z32" s="533"/>
      <c r="AA32" s="530"/>
      <c r="AB32" s="533"/>
      <c r="AC32" s="530"/>
      <c r="AD32" s="533"/>
      <c r="AE32" s="530"/>
      <c r="AF32" s="530"/>
      <c r="AG32" s="535"/>
    </row>
    <row r="33" spans="1:33" x14ac:dyDescent="0.3">
      <c r="A33" s="538" t="s">
        <v>1392</v>
      </c>
      <c r="B33" s="530"/>
      <c r="C33" s="530"/>
      <c r="D33" s="531"/>
      <c r="E33" s="532"/>
      <c r="F33" s="533"/>
      <c r="G33" s="530"/>
      <c r="H33" s="533"/>
      <c r="I33" s="530"/>
      <c r="J33" s="533"/>
      <c r="K33" s="530"/>
      <c r="L33" s="533"/>
      <c r="M33" s="530"/>
      <c r="N33" s="533"/>
      <c r="O33" s="530"/>
      <c r="P33" s="533"/>
      <c r="Q33" s="530"/>
      <c r="R33" s="533"/>
      <c r="S33" s="530"/>
      <c r="T33" s="533"/>
      <c r="U33" s="530"/>
      <c r="V33" s="533"/>
      <c r="W33" s="530"/>
      <c r="X33" s="533"/>
      <c r="Y33" s="530"/>
      <c r="Z33" s="533"/>
      <c r="AA33" s="530"/>
      <c r="AB33" s="533"/>
      <c r="AC33" s="530"/>
      <c r="AD33" s="533"/>
      <c r="AE33" s="530"/>
      <c r="AF33" s="530"/>
      <c r="AG33" s="535"/>
    </row>
    <row r="34" spans="1:33" x14ac:dyDescent="0.3">
      <c r="A34" s="538" t="s">
        <v>1393</v>
      </c>
      <c r="B34" s="530"/>
      <c r="C34" s="530"/>
      <c r="D34" s="531"/>
      <c r="E34" s="532"/>
      <c r="F34" s="533"/>
      <c r="G34" s="530"/>
      <c r="H34" s="533"/>
      <c r="I34" s="530"/>
      <c r="J34" s="533"/>
      <c r="K34" s="530"/>
      <c r="L34" s="533"/>
      <c r="M34" s="530"/>
      <c r="N34" s="533"/>
      <c r="O34" s="530"/>
      <c r="P34" s="533"/>
      <c r="Q34" s="530"/>
      <c r="R34" s="533"/>
      <c r="S34" s="530"/>
      <c r="T34" s="533"/>
      <c r="U34" s="530"/>
      <c r="V34" s="533"/>
      <c r="W34" s="530"/>
      <c r="X34" s="533"/>
      <c r="Y34" s="530"/>
      <c r="Z34" s="533"/>
      <c r="AA34" s="530"/>
      <c r="AB34" s="533"/>
      <c r="AC34" s="530"/>
      <c r="AD34" s="533"/>
      <c r="AE34" s="530"/>
      <c r="AF34" s="530"/>
      <c r="AG34" s="535"/>
    </row>
    <row r="35" spans="1:33" x14ac:dyDescent="0.3">
      <c r="A35" s="538" t="s">
        <v>1394</v>
      </c>
      <c r="B35" s="530"/>
      <c r="C35" s="530"/>
      <c r="D35" s="531"/>
      <c r="E35" s="532"/>
      <c r="F35" s="533"/>
      <c r="G35" s="530"/>
      <c r="H35" s="533"/>
      <c r="I35" s="530"/>
      <c r="J35" s="533"/>
      <c r="K35" s="530"/>
      <c r="L35" s="533"/>
      <c r="M35" s="530"/>
      <c r="N35" s="533"/>
      <c r="O35" s="530"/>
      <c r="P35" s="533"/>
      <c r="Q35" s="530"/>
      <c r="R35" s="533"/>
      <c r="S35" s="530"/>
      <c r="T35" s="533"/>
      <c r="U35" s="530"/>
      <c r="V35" s="533"/>
      <c r="W35" s="530"/>
      <c r="X35" s="533"/>
      <c r="Y35" s="530"/>
      <c r="Z35" s="533"/>
      <c r="AA35" s="530"/>
      <c r="AB35" s="533"/>
      <c r="AC35" s="530"/>
      <c r="AD35" s="533"/>
      <c r="AE35" s="530"/>
      <c r="AF35" s="530"/>
      <c r="AG35" s="535"/>
    </row>
    <row r="36" spans="1:33" ht="28.8" x14ac:dyDescent="0.3">
      <c r="A36" s="541" t="s">
        <v>1395</v>
      </c>
      <c r="B36" s="542">
        <f>+'[5]1.MarcoLógico'!D107</f>
        <v>0</v>
      </c>
      <c r="C36" s="542" t="e">
        <f>+B36/$B$49</f>
        <v>#DIV/0!</v>
      </c>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3"/>
    </row>
    <row r="37" spans="1:33" x14ac:dyDescent="0.3">
      <c r="A37" s="544" t="s">
        <v>1396</v>
      </c>
      <c r="B37" s="530"/>
      <c r="C37" s="530"/>
      <c r="D37" s="531"/>
      <c r="E37" s="532"/>
      <c r="F37" s="533"/>
      <c r="G37" s="530"/>
      <c r="H37" s="533"/>
      <c r="I37" s="530"/>
      <c r="J37" s="533"/>
      <c r="K37" s="530"/>
      <c r="L37" s="533"/>
      <c r="M37" s="530"/>
      <c r="N37" s="533"/>
      <c r="O37" s="530"/>
      <c r="P37" s="533"/>
      <c r="Q37" s="530"/>
      <c r="R37" s="533"/>
      <c r="S37" s="530"/>
      <c r="T37" s="533"/>
      <c r="U37" s="530"/>
      <c r="V37" s="533"/>
      <c r="W37" s="530"/>
      <c r="X37" s="533"/>
      <c r="Y37" s="530"/>
      <c r="Z37" s="533"/>
      <c r="AA37" s="530"/>
      <c r="AB37" s="533"/>
      <c r="AC37" s="530"/>
      <c r="AD37" s="533"/>
      <c r="AE37" s="530"/>
      <c r="AF37" s="530"/>
      <c r="AG37" s="535"/>
    </row>
    <row r="38" spans="1:33" x14ac:dyDescent="0.3">
      <c r="A38" s="544" t="s">
        <v>1397</v>
      </c>
      <c r="B38" s="530"/>
      <c r="C38" s="530"/>
      <c r="D38" s="531"/>
      <c r="E38" s="532"/>
      <c r="F38" s="533"/>
      <c r="G38" s="530"/>
      <c r="H38" s="533"/>
      <c r="I38" s="530"/>
      <c r="J38" s="533"/>
      <c r="K38" s="530"/>
      <c r="L38" s="533"/>
      <c r="M38" s="530"/>
      <c r="N38" s="533"/>
      <c r="O38" s="530"/>
      <c r="P38" s="533"/>
      <c r="Q38" s="530"/>
      <c r="R38" s="533"/>
      <c r="S38" s="530"/>
      <c r="T38" s="533"/>
      <c r="U38" s="530"/>
      <c r="V38" s="533"/>
      <c r="W38" s="530"/>
      <c r="X38" s="533"/>
      <c r="Y38" s="530"/>
      <c r="Z38" s="533"/>
      <c r="AA38" s="530"/>
      <c r="AB38" s="533"/>
      <c r="AC38" s="530"/>
      <c r="AD38" s="533"/>
      <c r="AE38" s="530"/>
      <c r="AF38" s="530"/>
      <c r="AG38" s="535"/>
    </row>
    <row r="39" spans="1:33" x14ac:dyDescent="0.3">
      <c r="A39" s="541" t="s">
        <v>1398</v>
      </c>
      <c r="B39" s="542">
        <f>+'[5]1.MarcoLógico'!E107</f>
        <v>0</v>
      </c>
      <c r="C39" s="542" t="e">
        <f>+B39/$B$49</f>
        <v>#DIV/0!</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3"/>
    </row>
    <row r="40" spans="1:33" x14ac:dyDescent="0.3">
      <c r="A40" s="538" t="s">
        <v>1399</v>
      </c>
      <c r="B40" s="530"/>
      <c r="C40" s="530"/>
      <c r="D40" s="531"/>
      <c r="E40" s="532"/>
      <c r="F40" s="533"/>
      <c r="G40" s="530"/>
      <c r="H40" s="533"/>
      <c r="I40" s="530"/>
      <c r="J40" s="533"/>
      <c r="K40" s="530"/>
      <c r="L40" s="533"/>
      <c r="M40" s="530"/>
      <c r="N40" s="533"/>
      <c r="O40" s="530"/>
      <c r="P40" s="533"/>
      <c r="Q40" s="530"/>
      <c r="R40" s="533"/>
      <c r="S40" s="530"/>
      <c r="T40" s="533"/>
      <c r="U40" s="530"/>
      <c r="V40" s="533"/>
      <c r="W40" s="530"/>
      <c r="X40" s="533"/>
      <c r="Y40" s="530"/>
      <c r="Z40" s="533"/>
      <c r="AA40" s="530"/>
      <c r="AB40" s="533"/>
      <c r="AC40" s="530"/>
      <c r="AD40" s="533"/>
      <c r="AE40" s="530"/>
      <c r="AF40" s="530"/>
      <c r="AG40" s="535"/>
    </row>
    <row r="41" spans="1:33" x14ac:dyDescent="0.3">
      <c r="A41" s="538" t="s">
        <v>1400</v>
      </c>
      <c r="B41" s="530"/>
      <c r="C41" s="530"/>
      <c r="D41" s="531"/>
      <c r="E41" s="532"/>
      <c r="F41" s="533"/>
      <c r="G41" s="530"/>
      <c r="H41" s="533"/>
      <c r="I41" s="530"/>
      <c r="J41" s="533"/>
      <c r="K41" s="530"/>
      <c r="L41" s="533"/>
      <c r="M41" s="530"/>
      <c r="N41" s="533"/>
      <c r="O41" s="530"/>
      <c r="P41" s="533"/>
      <c r="Q41" s="530"/>
      <c r="R41" s="533"/>
      <c r="S41" s="530"/>
      <c r="T41" s="533"/>
      <c r="U41" s="530"/>
      <c r="V41" s="533"/>
      <c r="W41" s="530"/>
      <c r="X41" s="533"/>
      <c r="Y41" s="530"/>
      <c r="Z41" s="533"/>
      <c r="AA41" s="530"/>
      <c r="AB41" s="533"/>
      <c r="AC41" s="530"/>
      <c r="AD41" s="533"/>
      <c r="AE41" s="530"/>
      <c r="AF41" s="530"/>
      <c r="AG41" s="535"/>
    </row>
    <row r="42" spans="1:33" x14ac:dyDescent="0.3">
      <c r="A42" s="541" t="s">
        <v>1401</v>
      </c>
      <c r="B42" s="542">
        <f>+'[5]1.MarcoLógico'!F107</f>
        <v>0</v>
      </c>
      <c r="C42" s="542" t="e">
        <f>+B42/$B$49</f>
        <v>#DIV/0!</v>
      </c>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3"/>
    </row>
    <row r="43" spans="1:33" x14ac:dyDescent="0.3">
      <c r="A43" s="538" t="s">
        <v>1402</v>
      </c>
      <c r="B43" s="530"/>
      <c r="C43" s="530"/>
      <c r="D43" s="531"/>
      <c r="E43" s="532"/>
      <c r="F43" s="533"/>
      <c r="G43" s="530"/>
      <c r="H43" s="533"/>
      <c r="I43" s="530"/>
      <c r="J43" s="533"/>
      <c r="K43" s="530"/>
      <c r="L43" s="533"/>
      <c r="M43" s="530"/>
      <c r="N43" s="533"/>
      <c r="O43" s="530"/>
      <c r="P43" s="533"/>
      <c r="Q43" s="530"/>
      <c r="R43" s="533"/>
      <c r="S43" s="530"/>
      <c r="T43" s="533"/>
      <c r="U43" s="530"/>
      <c r="V43" s="533"/>
      <c r="W43" s="530"/>
      <c r="X43" s="533"/>
      <c r="Y43" s="530"/>
      <c r="Z43" s="533"/>
      <c r="AA43" s="530"/>
      <c r="AB43" s="533"/>
      <c r="AC43" s="530"/>
      <c r="AD43" s="533"/>
      <c r="AE43" s="530"/>
      <c r="AF43" s="530"/>
      <c r="AG43" s="535"/>
    </row>
    <row r="44" spans="1:33" x14ac:dyDescent="0.3">
      <c r="A44" s="538" t="s">
        <v>1403</v>
      </c>
      <c r="B44" s="530"/>
      <c r="C44" s="530"/>
      <c r="D44" s="531"/>
      <c r="E44" s="532"/>
      <c r="F44" s="533"/>
      <c r="G44" s="530"/>
      <c r="H44" s="533"/>
      <c r="I44" s="530"/>
      <c r="J44" s="533"/>
      <c r="K44" s="530"/>
      <c r="L44" s="533"/>
      <c r="M44" s="530"/>
      <c r="N44" s="533"/>
      <c r="O44" s="530"/>
      <c r="P44" s="533"/>
      <c r="Q44" s="530"/>
      <c r="R44" s="533"/>
      <c r="S44" s="530"/>
      <c r="T44" s="533"/>
      <c r="U44" s="530"/>
      <c r="V44" s="533"/>
      <c r="W44" s="530"/>
      <c r="X44" s="533"/>
      <c r="Y44" s="530"/>
      <c r="Z44" s="533"/>
      <c r="AA44" s="530"/>
      <c r="AB44" s="533"/>
      <c r="AC44" s="530"/>
      <c r="AD44" s="533"/>
      <c r="AE44" s="530"/>
      <c r="AF44" s="530"/>
      <c r="AG44" s="535"/>
    </row>
    <row r="45" spans="1:33" x14ac:dyDescent="0.3">
      <c r="A45" s="541" t="s">
        <v>1404</v>
      </c>
      <c r="B45" s="542">
        <f>SUM(B43:B44)</f>
        <v>0</v>
      </c>
      <c r="C45" s="542" t="e">
        <f>+B45/$B$49</f>
        <v>#DIV/0!</v>
      </c>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3"/>
    </row>
    <row r="46" spans="1:33" x14ac:dyDescent="0.3">
      <c r="A46" s="538" t="s">
        <v>1405</v>
      </c>
      <c r="B46" s="530"/>
      <c r="C46" s="530"/>
      <c r="D46" s="531"/>
      <c r="E46" s="532"/>
      <c r="F46" s="533"/>
      <c r="G46" s="530"/>
      <c r="H46" s="533"/>
      <c r="I46" s="530"/>
      <c r="J46" s="533"/>
      <c r="K46" s="530"/>
      <c r="L46" s="533"/>
      <c r="M46" s="530"/>
      <c r="N46" s="533"/>
      <c r="O46" s="530"/>
      <c r="P46" s="533"/>
      <c r="Q46" s="530"/>
      <c r="R46" s="533"/>
      <c r="S46" s="530"/>
      <c r="T46" s="533"/>
      <c r="U46" s="530"/>
      <c r="V46" s="533"/>
      <c r="W46" s="530"/>
      <c r="X46" s="533"/>
      <c r="Y46" s="530"/>
      <c r="Z46" s="533"/>
      <c r="AA46" s="530"/>
      <c r="AB46" s="533"/>
      <c r="AC46" s="530"/>
      <c r="AD46" s="533"/>
      <c r="AE46" s="530"/>
      <c r="AF46" s="530"/>
      <c r="AG46" s="535"/>
    </row>
    <row r="47" spans="1:33" x14ac:dyDescent="0.3">
      <c r="A47" s="545" t="s">
        <v>1406</v>
      </c>
      <c r="B47" s="530"/>
      <c r="C47" s="530"/>
      <c r="D47" s="531"/>
      <c r="E47" s="532"/>
      <c r="F47" s="533"/>
      <c r="G47" s="530"/>
      <c r="H47" s="533"/>
      <c r="I47" s="530"/>
      <c r="J47" s="533"/>
      <c r="K47" s="530"/>
      <c r="L47" s="533"/>
      <c r="M47" s="530"/>
      <c r="N47" s="533"/>
      <c r="O47" s="530"/>
      <c r="P47" s="533"/>
      <c r="Q47" s="530"/>
      <c r="R47" s="533"/>
      <c r="S47" s="530"/>
      <c r="T47" s="533"/>
      <c r="U47" s="530"/>
      <c r="V47" s="533"/>
      <c r="W47" s="530"/>
      <c r="X47" s="533"/>
      <c r="Y47" s="530"/>
      <c r="Z47" s="533"/>
      <c r="AA47" s="530"/>
      <c r="AB47" s="533"/>
      <c r="AC47" s="530"/>
      <c r="AD47" s="533"/>
      <c r="AE47" s="530"/>
      <c r="AF47" s="530"/>
      <c r="AG47" s="535"/>
    </row>
    <row r="48" spans="1:33" x14ac:dyDescent="0.3">
      <c r="A48" s="541" t="s">
        <v>1407</v>
      </c>
      <c r="B48" s="542">
        <f>+'[5]1.MarcoLógico'!G107</f>
        <v>0</v>
      </c>
      <c r="C48" s="542" t="e">
        <f>+B48/$B$49</f>
        <v>#DIV/0!</v>
      </c>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3"/>
    </row>
    <row r="49" spans="1:33" x14ac:dyDescent="0.3">
      <c r="A49" s="546" t="s">
        <v>105</v>
      </c>
      <c r="B49" s="547">
        <f>+B29+B36+B39+B42+B45+B48</f>
        <v>0</v>
      </c>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8"/>
    </row>
    <row r="50" spans="1:33" x14ac:dyDescent="0.3">
      <c r="A50" s="549" t="s">
        <v>1408</v>
      </c>
      <c r="B50" s="530"/>
      <c r="C50" s="530"/>
      <c r="D50" s="531"/>
      <c r="E50" s="532"/>
      <c r="F50" s="533"/>
      <c r="G50" s="530"/>
      <c r="H50" s="533"/>
      <c r="I50" s="530"/>
      <c r="J50" s="533"/>
      <c r="K50" s="530"/>
      <c r="L50" s="533"/>
      <c r="M50" s="530"/>
      <c r="N50" s="533"/>
      <c r="O50" s="530"/>
      <c r="P50" s="533"/>
      <c r="Q50" s="530"/>
      <c r="R50" s="533"/>
      <c r="S50" s="530"/>
      <c r="T50" s="533"/>
      <c r="U50" s="530"/>
      <c r="V50" s="533"/>
      <c r="W50" s="530"/>
      <c r="X50" s="533"/>
      <c r="Y50" s="530"/>
      <c r="Z50" s="533"/>
      <c r="AA50" s="530"/>
      <c r="AB50" s="533"/>
      <c r="AC50" s="530"/>
      <c r="AD50" s="533"/>
      <c r="AE50" s="530"/>
      <c r="AF50" s="530"/>
      <c r="AG50" s="535"/>
    </row>
    <row r="51" spans="1:33" ht="28.8" x14ac:dyDescent="0.3">
      <c r="A51" s="550" t="s">
        <v>1409</v>
      </c>
      <c r="B51" s="530"/>
      <c r="C51" s="530"/>
      <c r="D51" s="531"/>
      <c r="E51" s="532"/>
      <c r="F51" s="533"/>
      <c r="G51" s="530"/>
      <c r="H51" s="533"/>
      <c r="I51" s="530"/>
      <c r="J51" s="533"/>
      <c r="K51" s="530"/>
      <c r="L51" s="533"/>
      <c r="M51" s="530"/>
      <c r="N51" s="533"/>
      <c r="O51" s="530"/>
      <c r="P51" s="533"/>
      <c r="Q51" s="530"/>
      <c r="R51" s="533"/>
      <c r="S51" s="530"/>
      <c r="T51" s="533"/>
      <c r="U51" s="530"/>
      <c r="V51" s="533"/>
      <c r="W51" s="530"/>
      <c r="X51" s="533"/>
      <c r="Y51" s="530"/>
      <c r="Z51" s="533"/>
      <c r="AA51" s="530"/>
      <c r="AB51" s="533"/>
      <c r="AC51" s="530"/>
      <c r="AD51" s="533"/>
      <c r="AE51" s="530"/>
      <c r="AF51" s="530"/>
      <c r="AG51" s="535"/>
    </row>
    <row r="52" spans="1:33" ht="15" thickBot="1" x14ac:dyDescent="0.35">
      <c r="A52" s="551" t="s">
        <v>1410</v>
      </c>
      <c r="B52" s="552"/>
      <c r="C52" s="552"/>
      <c r="D52" s="553"/>
      <c r="E52" s="554"/>
      <c r="F52" s="555"/>
      <c r="G52" s="552"/>
      <c r="H52" s="555"/>
      <c r="I52" s="552"/>
      <c r="J52" s="555"/>
      <c r="K52" s="552"/>
      <c r="L52" s="555"/>
      <c r="M52" s="552"/>
      <c r="N52" s="555"/>
      <c r="O52" s="552"/>
      <c r="P52" s="555"/>
      <c r="Q52" s="552"/>
      <c r="R52" s="555"/>
      <c r="S52" s="552"/>
      <c r="T52" s="555"/>
      <c r="U52" s="552"/>
      <c r="V52" s="555"/>
      <c r="W52" s="552"/>
      <c r="X52" s="555"/>
      <c r="Y52" s="552"/>
      <c r="Z52" s="555"/>
      <c r="AA52" s="552"/>
      <c r="AB52" s="555"/>
      <c r="AC52" s="552"/>
      <c r="AD52" s="555"/>
      <c r="AE52" s="552"/>
      <c r="AF52" s="552"/>
      <c r="AG52" s="556"/>
    </row>
    <row r="53" spans="1:33" x14ac:dyDescent="0.3">
      <c r="A53" s="557"/>
      <c r="H53" s="558"/>
    </row>
    <row r="54" spans="1:33" x14ac:dyDescent="0.3">
      <c r="A54" s="557"/>
    </row>
    <row r="55" spans="1:33" x14ac:dyDescent="0.3">
      <c r="A55" s="557"/>
    </row>
    <row r="56" spans="1:33" x14ac:dyDescent="0.3">
      <c r="A56" s="557"/>
    </row>
    <row r="57" spans="1:33" x14ac:dyDescent="0.3">
      <c r="A57" s="557"/>
    </row>
    <row r="58" spans="1:33" x14ac:dyDescent="0.3">
      <c r="A58" s="557"/>
    </row>
    <row r="59" spans="1:33" x14ac:dyDescent="0.3">
      <c r="A59" s="557"/>
    </row>
    <row r="60" spans="1:33" x14ac:dyDescent="0.3">
      <c r="A60" s="557"/>
    </row>
    <row r="61" spans="1:33" x14ac:dyDescent="0.3">
      <c r="A61" s="557"/>
    </row>
    <row r="62" spans="1:33" x14ac:dyDescent="0.3">
      <c r="A62" s="557"/>
    </row>
    <row r="63" spans="1:33" x14ac:dyDescent="0.3">
      <c r="A63" s="557"/>
    </row>
    <row r="64" spans="1:33" x14ac:dyDescent="0.3">
      <c r="A64" s="557"/>
    </row>
    <row r="65" spans="1:1" x14ac:dyDescent="0.3">
      <c r="A65" s="557"/>
    </row>
    <row r="66" spans="1:1" x14ac:dyDescent="0.3">
      <c r="A66" s="557"/>
    </row>
  </sheetData>
  <mergeCells count="21">
    <mergeCell ref="Z7:AA7"/>
    <mergeCell ref="AB7:AC7"/>
    <mergeCell ref="AD7:AE7"/>
    <mergeCell ref="N7:O7"/>
    <mergeCell ref="P7:Q7"/>
    <mergeCell ref="R7:S7"/>
    <mergeCell ref="T7:U7"/>
    <mergeCell ref="V7:W7"/>
    <mergeCell ref="X7:Y7"/>
    <mergeCell ref="B5:L5"/>
    <mergeCell ref="B6:L6"/>
    <mergeCell ref="F7:G7"/>
    <mergeCell ref="H7:I7"/>
    <mergeCell ref="J7:K7"/>
    <mergeCell ref="L7:M7"/>
    <mergeCell ref="B4:L4"/>
    <mergeCell ref="A1:L1"/>
    <mergeCell ref="M1:X1"/>
    <mergeCell ref="Y1:AJ1"/>
    <mergeCell ref="B2:L2"/>
    <mergeCell ref="B3:L3"/>
  </mergeCells>
  <pageMargins left="0.31496062992125984" right="0.31496062992125984" top="0.94488188976377963" bottom="0.74803149606299213" header="0.31496062992125984" footer="0.31496062992125984"/>
  <pageSetup scale="65" orientation="landscape" r:id="rId1"/>
  <headerFooter>
    <oddHeader>&amp;L&amp;G&amp;C&amp;A
OFICINA DE PROYECTOS-PMO</oddHeader>
    <oddFooter>&amp;LElaborado por CLINOR
PMO&amp;R&amp;F
&amp;D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5"/>
  <sheetViews>
    <sheetView view="pageBreakPreview" topLeftCell="C11" zoomScale="70" zoomScaleSheetLayoutView="70" workbookViewId="0">
      <selection activeCell="F4" sqref="F4"/>
    </sheetView>
  </sheetViews>
  <sheetFormatPr baseColWidth="10" defaultColWidth="11.44140625" defaultRowHeight="13.2" x14ac:dyDescent="0.25"/>
  <cols>
    <col min="1" max="50" width="15.6640625" style="562" customWidth="1"/>
    <col min="51" max="16384" width="11.44140625" style="562"/>
  </cols>
  <sheetData>
    <row r="1" spans="1:37" ht="45" customHeight="1" x14ac:dyDescent="0.6">
      <c r="A1" s="560" t="s">
        <v>1411</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row>
    <row r="2" spans="1:37" ht="45" customHeight="1" x14ac:dyDescent="0.4">
      <c r="A2" s="563" t="s">
        <v>1412</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row>
    <row r="3" spans="1:37" ht="45" customHeight="1" thickBot="1" x14ac:dyDescent="0.3">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row>
    <row r="4" spans="1:37" ht="45" customHeight="1" x14ac:dyDescent="0.25">
      <c r="A4" s="564"/>
      <c r="B4" s="564"/>
      <c r="C4" s="564"/>
      <c r="D4" s="564"/>
      <c r="E4" s="564"/>
      <c r="F4" s="565"/>
      <c r="G4" s="564"/>
      <c r="H4" s="564"/>
      <c r="I4" s="566" t="s">
        <v>1413</v>
      </c>
      <c r="J4" s="567"/>
      <c r="K4" s="568"/>
      <c r="L4" s="568"/>
      <c r="M4" s="568"/>
      <c r="N4" s="568"/>
      <c r="O4" s="568"/>
      <c r="P4" s="568"/>
      <c r="Q4" s="569"/>
      <c r="R4" s="570" t="s">
        <v>1414</v>
      </c>
      <c r="S4" s="567"/>
      <c r="T4" s="569"/>
      <c r="U4" s="570" t="s">
        <v>1415</v>
      </c>
      <c r="V4" s="571"/>
      <c r="W4" s="572"/>
      <c r="X4" s="564"/>
      <c r="Y4" s="564"/>
      <c r="Z4" s="564"/>
      <c r="AA4" s="573"/>
      <c r="AB4" s="573"/>
      <c r="AC4" s="573"/>
      <c r="AD4" s="573"/>
    </row>
    <row r="5" spans="1:37" ht="45" customHeight="1" thickBot="1" x14ac:dyDescent="0.3">
      <c r="A5" s="564"/>
      <c r="B5" s="564"/>
      <c r="C5" s="564"/>
      <c r="D5" s="564"/>
      <c r="E5" s="564"/>
      <c r="F5" s="564"/>
      <c r="G5" s="564"/>
      <c r="H5" s="564"/>
      <c r="I5" s="574" t="s">
        <v>1416</v>
      </c>
      <c r="J5" s="575"/>
      <c r="K5" s="576" t="s">
        <v>1417</v>
      </c>
      <c r="L5" s="577"/>
      <c r="M5" s="577" t="s">
        <v>1418</v>
      </c>
      <c r="N5" s="575" t="s">
        <v>1419</v>
      </c>
      <c r="O5" s="577" t="s">
        <v>1420</v>
      </c>
      <c r="P5" s="578"/>
      <c r="Q5" s="579"/>
      <c r="R5" s="579"/>
      <c r="S5" s="579"/>
      <c r="T5" s="580"/>
      <c r="U5" s="577" t="s">
        <v>1421</v>
      </c>
      <c r="V5" s="581"/>
      <c r="W5" s="582"/>
      <c r="X5" s="564"/>
      <c r="Y5" s="564"/>
      <c r="Z5" s="564"/>
      <c r="AA5" s="583"/>
      <c r="AB5" s="583"/>
      <c r="AC5" s="584"/>
      <c r="AD5" s="583"/>
      <c r="AE5" s="583"/>
      <c r="AF5" s="583"/>
      <c r="AG5" s="583"/>
      <c r="AH5" s="585"/>
      <c r="AI5" s="585"/>
    </row>
    <row r="6" spans="1:37" ht="45" customHeight="1" x14ac:dyDescent="0.25">
      <c r="A6" s="564"/>
      <c r="B6" s="564"/>
      <c r="C6" s="564"/>
      <c r="D6" s="564"/>
      <c r="E6" s="564"/>
      <c r="F6" s="564"/>
      <c r="G6" s="564"/>
      <c r="H6" s="564"/>
      <c r="I6" s="564"/>
      <c r="J6" s="564"/>
      <c r="K6" s="564"/>
      <c r="L6" s="586"/>
      <c r="M6" s="587"/>
      <c r="N6" s="587"/>
      <c r="O6" s="587"/>
      <c r="P6" s="587"/>
      <c r="Q6" s="587"/>
      <c r="R6" s="587"/>
      <c r="S6" s="587"/>
      <c r="T6" s="587"/>
      <c r="U6" s="587"/>
      <c r="V6" s="587"/>
      <c r="W6" s="587"/>
      <c r="X6" s="583"/>
      <c r="Y6" s="588"/>
      <c r="Z6" s="588"/>
      <c r="AA6" s="573"/>
      <c r="AB6" s="573"/>
      <c r="AC6" s="573"/>
      <c r="AD6" s="573"/>
    </row>
    <row r="7" spans="1:37" ht="45" customHeight="1" thickBot="1" x14ac:dyDescent="0.3">
      <c r="A7" s="564"/>
      <c r="B7" s="564"/>
      <c r="C7" s="564"/>
      <c r="D7" s="564"/>
      <c r="E7" s="564"/>
      <c r="F7" s="564"/>
      <c r="G7" s="564"/>
      <c r="H7" s="564"/>
      <c r="I7" s="564"/>
      <c r="J7" s="564"/>
      <c r="K7" s="564"/>
      <c r="L7" s="564"/>
      <c r="M7" s="564"/>
      <c r="N7" s="564"/>
      <c r="O7" s="564"/>
      <c r="P7" s="564"/>
      <c r="Q7" s="564"/>
      <c r="R7" s="564"/>
      <c r="S7" s="564"/>
      <c r="T7" s="564"/>
      <c r="U7" s="564"/>
      <c r="V7" s="573"/>
      <c r="W7" s="573"/>
      <c r="X7" s="564"/>
      <c r="Y7" s="573"/>
      <c r="Z7" s="573"/>
      <c r="AA7" s="573"/>
      <c r="AB7" s="573"/>
      <c r="AC7" s="573"/>
      <c r="AD7" s="573"/>
      <c r="AE7" s="589"/>
    </row>
    <row r="8" spans="1:37" ht="30" customHeight="1" x14ac:dyDescent="0.25">
      <c r="A8" s="564"/>
      <c r="B8" s="590" t="s">
        <v>1422</v>
      </c>
      <c r="C8" s="591">
        <v>1</v>
      </c>
      <c r="D8" s="564"/>
      <c r="E8" s="564"/>
      <c r="F8" s="564"/>
      <c r="G8" s="564"/>
      <c r="H8" s="592" t="s">
        <v>1422</v>
      </c>
      <c r="I8" s="593">
        <v>2</v>
      </c>
      <c r="J8" s="594"/>
      <c r="K8" s="564"/>
      <c r="L8" s="564"/>
      <c r="M8" s="564"/>
      <c r="N8" s="592" t="s">
        <v>1422</v>
      </c>
      <c r="O8" s="593">
        <v>3</v>
      </c>
      <c r="P8" s="564"/>
      <c r="Q8" s="564"/>
      <c r="R8" s="564"/>
      <c r="S8" s="564"/>
      <c r="T8" s="592" t="s">
        <v>1422</v>
      </c>
      <c r="U8" s="593">
        <v>4</v>
      </c>
      <c r="V8" s="564"/>
      <c r="W8" s="564"/>
      <c r="X8" s="564"/>
      <c r="Y8" s="564"/>
      <c r="Z8" s="592" t="s">
        <v>1422</v>
      </c>
      <c r="AA8" s="593">
        <v>5</v>
      </c>
      <c r="AB8" s="564"/>
      <c r="AC8" s="595"/>
      <c r="AD8" s="564"/>
      <c r="AF8" s="596"/>
      <c r="AG8" s="596"/>
    </row>
    <row r="9" spans="1:37" ht="45" customHeight="1" x14ac:dyDescent="0.25">
      <c r="A9" s="564"/>
      <c r="B9" s="597" t="s">
        <v>1423</v>
      </c>
      <c r="C9" s="598"/>
      <c r="D9" s="564"/>
      <c r="E9" s="564"/>
      <c r="F9" s="564"/>
      <c r="G9" s="564"/>
      <c r="H9" s="599" t="s">
        <v>1424</v>
      </c>
      <c r="I9" s="600"/>
      <c r="J9" s="564"/>
      <c r="K9" s="564"/>
      <c r="L9" s="564"/>
      <c r="M9" s="564"/>
      <c r="N9" s="599" t="s">
        <v>1425</v>
      </c>
      <c r="O9" s="600"/>
      <c r="P9" s="564"/>
      <c r="Q9" s="564"/>
      <c r="R9" s="564"/>
      <c r="S9" s="564"/>
      <c r="T9" s="599" t="s">
        <v>1426</v>
      </c>
      <c r="U9" s="600"/>
      <c r="V9" s="564"/>
      <c r="W9" s="564"/>
      <c r="X9" s="564"/>
      <c r="Y9" s="564"/>
      <c r="Z9" s="599" t="s">
        <v>1427</v>
      </c>
      <c r="AA9" s="600"/>
      <c r="AB9" s="564"/>
      <c r="AC9" s="601"/>
      <c r="AD9" s="564"/>
      <c r="AF9" s="602"/>
      <c r="AG9" s="602"/>
    </row>
    <row r="10" spans="1:37" ht="30" customHeight="1" thickBot="1" x14ac:dyDescent="0.3">
      <c r="A10" s="564"/>
      <c r="B10" s="603" t="s">
        <v>1428</v>
      </c>
      <c r="C10" s="604"/>
      <c r="D10" s="564"/>
      <c r="E10" s="564"/>
      <c r="F10" s="564"/>
      <c r="G10" s="564"/>
      <c r="H10" s="605" t="s">
        <v>1428</v>
      </c>
      <c r="I10" s="606"/>
      <c r="J10" s="564"/>
      <c r="K10" s="564"/>
      <c r="L10" s="564"/>
      <c r="M10" s="564"/>
      <c r="N10" s="605" t="s">
        <v>1428</v>
      </c>
      <c r="O10" s="606"/>
      <c r="P10" s="564"/>
      <c r="Q10" s="564"/>
      <c r="R10" s="564"/>
      <c r="S10" s="564"/>
      <c r="T10" s="605" t="s">
        <v>1428</v>
      </c>
      <c r="U10" s="606"/>
      <c r="V10" s="564"/>
      <c r="W10" s="564"/>
      <c r="X10" s="564"/>
      <c r="Y10" s="564"/>
      <c r="Z10" s="605" t="s">
        <v>1428</v>
      </c>
      <c r="AA10" s="606"/>
      <c r="AB10" s="564"/>
      <c r="AC10" s="607"/>
      <c r="AD10" s="564"/>
      <c r="AF10" s="608"/>
      <c r="AG10" s="608"/>
    </row>
    <row r="11" spans="1:37" ht="45" customHeight="1" thickBot="1" x14ac:dyDescent="0.3">
      <c r="A11" s="564"/>
      <c r="B11" s="564"/>
      <c r="C11" s="564"/>
      <c r="D11" s="564"/>
      <c r="E11" s="609" t="s">
        <v>1429</v>
      </c>
      <c r="F11" s="610" t="s">
        <v>1430</v>
      </c>
      <c r="G11" s="564"/>
      <c r="H11" s="611"/>
      <c r="I11" s="584"/>
      <c r="J11" s="564"/>
      <c r="K11" s="612"/>
      <c r="L11" s="564"/>
      <c r="M11" s="564"/>
      <c r="N11" s="612"/>
      <c r="O11" s="612"/>
      <c r="P11" s="601"/>
      <c r="Q11" s="601"/>
      <c r="R11" s="564"/>
      <c r="S11" s="564"/>
      <c r="T11" s="601"/>
      <c r="U11" s="612"/>
      <c r="V11" s="601"/>
      <c r="W11" s="564"/>
      <c r="X11" s="564"/>
      <c r="Y11" s="564"/>
      <c r="Z11" s="612"/>
      <c r="AA11" s="612"/>
      <c r="AB11" s="612"/>
      <c r="AC11" s="612"/>
      <c r="AD11" s="564"/>
      <c r="AF11" s="613"/>
      <c r="AG11" s="613"/>
    </row>
    <row r="12" spans="1:37" ht="45" customHeight="1" thickBot="1" x14ac:dyDescent="0.3">
      <c r="A12" s="564"/>
      <c r="B12" s="614" t="s">
        <v>1431</v>
      </c>
      <c r="C12" s="615" t="s">
        <v>1432</v>
      </c>
      <c r="D12" s="564"/>
      <c r="E12" s="616" t="s">
        <v>1433</v>
      </c>
      <c r="F12" s="617"/>
      <c r="G12" s="564"/>
      <c r="H12" s="618" t="s">
        <v>1431</v>
      </c>
      <c r="I12" s="619" t="s">
        <v>1434</v>
      </c>
      <c r="J12" s="564"/>
      <c r="K12" s="564"/>
      <c r="L12" s="564"/>
      <c r="M12" s="564"/>
      <c r="N12" s="618" t="s">
        <v>1431</v>
      </c>
      <c r="O12" s="619" t="s">
        <v>1435</v>
      </c>
      <c r="P12" s="564"/>
      <c r="Q12" s="564"/>
      <c r="R12" s="564"/>
      <c r="S12" s="564"/>
      <c r="T12" s="618" t="s">
        <v>1431</v>
      </c>
      <c r="U12" s="619" t="s">
        <v>1436</v>
      </c>
      <c r="V12" s="564"/>
      <c r="W12" s="564"/>
      <c r="X12" s="564"/>
      <c r="Y12" s="564"/>
      <c r="Z12" s="618" t="s">
        <v>1431</v>
      </c>
      <c r="AA12" s="619" t="s">
        <v>1437</v>
      </c>
      <c r="AB12" s="564"/>
      <c r="AC12" s="564"/>
      <c r="AD12" s="564"/>
      <c r="AF12" s="620"/>
      <c r="AG12" s="621"/>
    </row>
    <row r="13" spans="1:37" ht="45" customHeight="1" thickBot="1" x14ac:dyDescent="0.35">
      <c r="A13" s="564"/>
      <c r="B13" s="622" t="s">
        <v>1438</v>
      </c>
      <c r="C13" s="623"/>
      <c r="D13" s="564"/>
      <c r="E13" s="624" t="s">
        <v>1428</v>
      </c>
      <c r="F13" s="625"/>
      <c r="G13" s="564"/>
      <c r="H13" s="626" t="s">
        <v>1439</v>
      </c>
      <c r="I13" s="627"/>
      <c r="J13" s="601"/>
      <c r="K13" s="628" t="s">
        <v>1440</v>
      </c>
      <c r="L13" s="629" t="s">
        <v>1441</v>
      </c>
      <c r="M13" s="564"/>
      <c r="N13" s="626" t="s">
        <v>1442</v>
      </c>
      <c r="O13" s="627"/>
      <c r="P13" s="630"/>
      <c r="Q13" s="631" t="s">
        <v>1429</v>
      </c>
      <c r="R13" s="632" t="s">
        <v>1443</v>
      </c>
      <c r="S13" s="564"/>
      <c r="T13" s="626" t="s">
        <v>1444</v>
      </c>
      <c r="U13" s="627"/>
      <c r="V13" s="601"/>
      <c r="W13" s="631" t="s">
        <v>1429</v>
      </c>
      <c r="X13" s="632" t="s">
        <v>1445</v>
      </c>
      <c r="Y13" s="564"/>
      <c r="Z13" s="626" t="s">
        <v>1446</v>
      </c>
      <c r="AA13" s="627"/>
      <c r="AB13" s="601"/>
      <c r="AC13" s="628" t="s">
        <v>1440</v>
      </c>
      <c r="AD13" s="629" t="s">
        <v>1447</v>
      </c>
      <c r="AF13" s="602"/>
      <c r="AG13" s="602"/>
      <c r="AI13" s="620"/>
      <c r="AJ13" s="620"/>
    </row>
    <row r="14" spans="1:37" ht="45" customHeight="1" thickBot="1" x14ac:dyDescent="0.35">
      <c r="A14" s="564"/>
      <c r="B14" s="633" t="s">
        <v>1428</v>
      </c>
      <c r="C14" s="634"/>
      <c r="D14" s="564"/>
      <c r="E14" s="564"/>
      <c r="F14" s="564"/>
      <c r="G14" s="564"/>
      <c r="H14" s="635" t="s">
        <v>1428</v>
      </c>
      <c r="I14" s="636"/>
      <c r="J14" s="601"/>
      <c r="K14" s="637" t="s">
        <v>1448</v>
      </c>
      <c r="L14" s="638"/>
      <c r="M14" s="564"/>
      <c r="N14" s="635" t="s">
        <v>1428</v>
      </c>
      <c r="O14" s="636"/>
      <c r="P14" s="630"/>
      <c r="Q14" s="639" t="s">
        <v>1442</v>
      </c>
      <c r="R14" s="640"/>
      <c r="S14" s="564"/>
      <c r="T14" s="635" t="s">
        <v>1428</v>
      </c>
      <c r="U14" s="636"/>
      <c r="V14" s="601"/>
      <c r="W14" s="639" t="s">
        <v>1449</v>
      </c>
      <c r="X14" s="640"/>
      <c r="Y14" s="564"/>
      <c r="Z14" s="635" t="s">
        <v>1428</v>
      </c>
      <c r="AA14" s="636"/>
      <c r="AB14" s="607"/>
      <c r="AC14" s="637" t="s">
        <v>1427</v>
      </c>
      <c r="AD14" s="638"/>
      <c r="AF14" s="641"/>
      <c r="AG14" s="642"/>
      <c r="AI14" s="602"/>
      <c r="AJ14" s="602"/>
    </row>
    <row r="15" spans="1:37" ht="45" customHeight="1" thickBot="1" x14ac:dyDescent="0.35">
      <c r="A15" s="564"/>
      <c r="B15" s="643" t="s">
        <v>1450</v>
      </c>
      <c r="C15" s="644"/>
      <c r="D15" s="564"/>
      <c r="E15" s="609" t="s">
        <v>1429</v>
      </c>
      <c r="F15" s="610" t="s">
        <v>1451</v>
      </c>
      <c r="G15" s="564"/>
      <c r="H15" s="645" t="s">
        <v>1450</v>
      </c>
      <c r="I15" s="646"/>
      <c r="J15" s="601"/>
      <c r="K15" s="647" t="s">
        <v>1428</v>
      </c>
      <c r="L15" s="648"/>
      <c r="M15" s="564"/>
      <c r="N15" s="645" t="s">
        <v>1450</v>
      </c>
      <c r="O15" s="646"/>
      <c r="P15" s="630"/>
      <c r="Q15" s="649" t="s">
        <v>1428</v>
      </c>
      <c r="R15" s="650"/>
      <c r="S15" s="564"/>
      <c r="T15" s="645" t="s">
        <v>1450</v>
      </c>
      <c r="U15" s="646"/>
      <c r="V15" s="601"/>
      <c r="W15" s="649" t="s">
        <v>1428</v>
      </c>
      <c r="X15" s="650"/>
      <c r="Y15" s="564"/>
      <c r="Z15" s="645" t="s">
        <v>1450</v>
      </c>
      <c r="AA15" s="646"/>
      <c r="AB15" s="651"/>
      <c r="AC15" s="647" t="s">
        <v>1428</v>
      </c>
      <c r="AD15" s="648"/>
      <c r="AF15" s="642"/>
      <c r="AG15" s="652"/>
      <c r="AI15" s="641"/>
      <c r="AJ15" s="642"/>
    </row>
    <row r="16" spans="1:37" s="658" customFormat="1" ht="45" customHeight="1" thickBot="1" x14ac:dyDescent="0.35">
      <c r="A16" s="653"/>
      <c r="B16" s="643" t="s">
        <v>1452</v>
      </c>
      <c r="C16" s="654"/>
      <c r="D16" s="653"/>
      <c r="E16" s="616" t="s">
        <v>1453</v>
      </c>
      <c r="F16" s="617"/>
      <c r="G16" s="653"/>
      <c r="H16" s="655" t="s">
        <v>88</v>
      </c>
      <c r="I16" s="656"/>
      <c r="J16" s="630"/>
      <c r="K16" s="588"/>
      <c r="L16" s="584"/>
      <c r="M16" s="653"/>
      <c r="N16" s="655" t="s">
        <v>88</v>
      </c>
      <c r="O16" s="656"/>
      <c r="P16" s="630"/>
      <c r="Q16" s="588"/>
      <c r="R16" s="584"/>
      <c r="S16" s="653"/>
      <c r="T16" s="655" t="s">
        <v>88</v>
      </c>
      <c r="U16" s="656"/>
      <c r="V16" s="630"/>
      <c r="W16" s="653"/>
      <c r="X16" s="653"/>
      <c r="Y16" s="653"/>
      <c r="Z16" s="655" t="s">
        <v>88</v>
      </c>
      <c r="AA16" s="656"/>
      <c r="AB16" s="657"/>
      <c r="AC16" s="588"/>
      <c r="AD16" s="584"/>
      <c r="AF16" s="642"/>
      <c r="AG16" s="652"/>
      <c r="AI16" s="642"/>
      <c r="AJ16" s="652"/>
    </row>
    <row r="17" spans="1:30" ht="45" customHeight="1" thickBot="1" x14ac:dyDescent="0.35">
      <c r="A17" s="564"/>
      <c r="B17" s="659" t="s">
        <v>1454</v>
      </c>
      <c r="C17" s="660"/>
      <c r="D17" s="564"/>
      <c r="E17" s="624" t="s">
        <v>147</v>
      </c>
      <c r="F17" s="625"/>
      <c r="G17" s="564"/>
      <c r="H17" s="611"/>
      <c r="I17" s="584"/>
      <c r="J17" s="601"/>
      <c r="K17" s="628" t="s">
        <v>1440</v>
      </c>
      <c r="L17" s="629" t="s">
        <v>1455</v>
      </c>
      <c r="M17" s="564"/>
      <c r="N17" s="564"/>
      <c r="O17" s="564"/>
      <c r="P17" s="601"/>
      <c r="Q17" s="601"/>
      <c r="R17" s="564"/>
      <c r="S17" s="564"/>
      <c r="T17" s="661"/>
      <c r="U17" s="630"/>
      <c r="V17" s="601"/>
      <c r="W17" s="564"/>
      <c r="X17" s="564"/>
      <c r="Y17" s="601"/>
      <c r="Z17" s="601"/>
      <c r="AA17" s="601"/>
      <c r="AB17" s="601"/>
      <c r="AC17" s="585"/>
      <c r="AD17" s="585"/>
    </row>
    <row r="18" spans="1:30" ht="45" customHeight="1" thickBot="1" x14ac:dyDescent="0.35">
      <c r="A18" s="564"/>
      <c r="B18" s="588"/>
      <c r="C18" s="584"/>
      <c r="D18" s="564"/>
      <c r="E18" s="564"/>
      <c r="F18" s="564"/>
      <c r="G18" s="564"/>
      <c r="H18" s="585"/>
      <c r="I18" s="583"/>
      <c r="J18" s="630"/>
      <c r="K18" s="637" t="s">
        <v>1456</v>
      </c>
      <c r="L18" s="638"/>
      <c r="M18" s="564"/>
      <c r="N18" s="618" t="s">
        <v>1431</v>
      </c>
      <c r="O18" s="619" t="s">
        <v>1457</v>
      </c>
      <c r="P18" s="601"/>
      <c r="Q18" s="601"/>
      <c r="R18" s="564"/>
      <c r="S18" s="564"/>
      <c r="T18" s="618" t="s">
        <v>1431</v>
      </c>
      <c r="U18" s="619" t="s">
        <v>1458</v>
      </c>
      <c r="V18" s="601"/>
      <c r="W18" s="564"/>
      <c r="X18" s="564"/>
      <c r="Y18" s="585"/>
      <c r="Z18" s="618" t="s">
        <v>1431</v>
      </c>
      <c r="AA18" s="619" t="s">
        <v>1459</v>
      </c>
      <c r="AB18" s="564"/>
      <c r="AC18" s="564"/>
      <c r="AD18" s="564"/>
    </row>
    <row r="19" spans="1:30" s="658" customFormat="1" ht="45" customHeight="1" thickBot="1" x14ac:dyDescent="0.35">
      <c r="A19" s="653"/>
      <c r="B19" s="662"/>
      <c r="C19" s="662"/>
      <c r="D19" s="653"/>
      <c r="E19" s="609" t="s">
        <v>1429</v>
      </c>
      <c r="F19" s="610" t="s">
        <v>1460</v>
      </c>
      <c r="G19" s="653"/>
      <c r="H19" s="662"/>
      <c r="I19" s="662"/>
      <c r="J19" s="630"/>
      <c r="K19" s="647" t="s">
        <v>1428</v>
      </c>
      <c r="L19" s="648"/>
      <c r="M19" s="653"/>
      <c r="N19" s="626" t="s">
        <v>1461</v>
      </c>
      <c r="O19" s="627"/>
      <c r="P19" s="630"/>
      <c r="Q19" s="631" t="s">
        <v>1429</v>
      </c>
      <c r="R19" s="632" t="s">
        <v>1462</v>
      </c>
      <c r="S19" s="653"/>
      <c r="T19" s="626" t="s">
        <v>1463</v>
      </c>
      <c r="U19" s="627"/>
      <c r="V19" s="630"/>
      <c r="W19" s="631" t="s">
        <v>1429</v>
      </c>
      <c r="X19" s="632" t="s">
        <v>1464</v>
      </c>
      <c r="Y19" s="662"/>
      <c r="Z19" s="626" t="s">
        <v>1465</v>
      </c>
      <c r="AA19" s="627"/>
      <c r="AB19" s="601"/>
      <c r="AC19" s="628" t="s">
        <v>1440</v>
      </c>
      <c r="AD19" s="629" t="s">
        <v>1447</v>
      </c>
    </row>
    <row r="20" spans="1:30" s="658" customFormat="1" ht="45" customHeight="1" x14ac:dyDescent="0.3">
      <c r="A20" s="653"/>
      <c r="B20" s="663"/>
      <c r="C20" s="588"/>
      <c r="D20" s="653"/>
      <c r="E20" s="616" t="s">
        <v>1466</v>
      </c>
      <c r="F20" s="617"/>
      <c r="G20" s="653"/>
      <c r="H20" s="663"/>
      <c r="I20" s="588"/>
      <c r="J20" s="630"/>
      <c r="K20" s="663"/>
      <c r="L20" s="588"/>
      <c r="M20" s="653"/>
      <c r="N20" s="635" t="s">
        <v>1428</v>
      </c>
      <c r="O20" s="636"/>
      <c r="P20" s="630"/>
      <c r="Q20" s="639" t="s">
        <v>1467</v>
      </c>
      <c r="R20" s="640"/>
      <c r="S20" s="653"/>
      <c r="T20" s="635" t="s">
        <v>1428</v>
      </c>
      <c r="U20" s="636"/>
      <c r="V20" s="630"/>
      <c r="W20" s="639" t="s">
        <v>1468</v>
      </c>
      <c r="X20" s="640"/>
      <c r="Y20" s="611"/>
      <c r="Z20" s="635" t="s">
        <v>1428</v>
      </c>
      <c r="AA20" s="636"/>
      <c r="AB20" s="607"/>
      <c r="AC20" s="637" t="s">
        <v>1469</v>
      </c>
      <c r="AD20" s="638"/>
    </row>
    <row r="21" spans="1:30" s="658" customFormat="1" ht="45" customHeight="1" thickBot="1" x14ac:dyDescent="0.35">
      <c r="A21" s="653"/>
      <c r="B21" s="588"/>
      <c r="C21" s="584"/>
      <c r="D21" s="653"/>
      <c r="E21" s="624" t="s">
        <v>147</v>
      </c>
      <c r="F21" s="625"/>
      <c r="G21" s="653"/>
      <c r="H21" s="588"/>
      <c r="I21" s="584"/>
      <c r="J21" s="630"/>
      <c r="K21" s="588"/>
      <c r="L21" s="584"/>
      <c r="M21" s="653"/>
      <c r="N21" s="645" t="s">
        <v>1450</v>
      </c>
      <c r="O21" s="646"/>
      <c r="P21" s="630"/>
      <c r="Q21" s="649" t="s">
        <v>1428</v>
      </c>
      <c r="R21" s="650"/>
      <c r="S21" s="653"/>
      <c r="T21" s="645" t="s">
        <v>1450</v>
      </c>
      <c r="U21" s="646"/>
      <c r="V21" s="630"/>
      <c r="W21" s="649" t="s">
        <v>1428</v>
      </c>
      <c r="X21" s="650"/>
      <c r="Y21" s="584"/>
      <c r="Z21" s="645" t="s">
        <v>1450</v>
      </c>
      <c r="AA21" s="646"/>
      <c r="AB21" s="651"/>
      <c r="AC21" s="647" t="s">
        <v>1428</v>
      </c>
      <c r="AD21" s="648"/>
    </row>
    <row r="22" spans="1:30" s="658" customFormat="1" ht="45" customHeight="1" thickBot="1" x14ac:dyDescent="0.35">
      <c r="A22" s="653"/>
      <c r="B22" s="588"/>
      <c r="C22" s="584"/>
      <c r="D22" s="653"/>
      <c r="E22" s="653"/>
      <c r="F22" s="653"/>
      <c r="G22" s="653"/>
      <c r="H22" s="588"/>
      <c r="I22" s="584"/>
      <c r="J22" s="630"/>
      <c r="K22" s="653"/>
      <c r="L22" s="653"/>
      <c r="M22" s="653"/>
      <c r="N22" s="655" t="s">
        <v>88</v>
      </c>
      <c r="O22" s="656"/>
      <c r="P22" s="630"/>
      <c r="Q22" s="588"/>
      <c r="R22" s="584"/>
      <c r="S22" s="653"/>
      <c r="T22" s="655" t="s">
        <v>88</v>
      </c>
      <c r="U22" s="656"/>
      <c r="V22" s="630"/>
      <c r="W22" s="653"/>
      <c r="X22" s="653"/>
      <c r="Y22" s="584"/>
      <c r="Z22" s="655" t="s">
        <v>88</v>
      </c>
      <c r="AA22" s="656"/>
      <c r="AB22" s="657"/>
      <c r="AC22" s="588"/>
      <c r="AD22" s="584"/>
    </row>
    <row r="23" spans="1:30" s="658" customFormat="1" ht="45" customHeight="1" thickBot="1" x14ac:dyDescent="0.35">
      <c r="A23" s="653"/>
      <c r="B23" s="653"/>
      <c r="C23" s="653"/>
      <c r="D23" s="653"/>
      <c r="E23" s="609" t="s">
        <v>1429</v>
      </c>
      <c r="F23" s="610" t="s">
        <v>1470</v>
      </c>
      <c r="G23" s="653"/>
      <c r="H23" s="664"/>
      <c r="I23" s="665"/>
      <c r="J23" s="630"/>
      <c r="K23" s="653"/>
      <c r="L23" s="653"/>
      <c r="M23" s="653"/>
      <c r="N23" s="601"/>
      <c r="O23" s="601"/>
      <c r="P23" s="630"/>
      <c r="Q23" s="630"/>
      <c r="R23" s="653"/>
      <c r="S23" s="653"/>
      <c r="T23" s="657"/>
      <c r="U23" s="630"/>
      <c r="V23" s="630"/>
      <c r="W23" s="653"/>
      <c r="X23" s="653"/>
      <c r="Y23" s="651"/>
      <c r="Z23" s="651"/>
      <c r="AA23" s="630"/>
      <c r="AB23" s="653"/>
      <c r="AC23" s="653"/>
      <c r="AD23" s="653"/>
    </row>
    <row r="24" spans="1:30" s="658" customFormat="1" ht="45" customHeight="1" thickBot="1" x14ac:dyDescent="0.35">
      <c r="A24" s="653"/>
      <c r="B24" s="653"/>
      <c r="C24" s="653"/>
      <c r="D24" s="653"/>
      <c r="E24" s="616" t="s">
        <v>166</v>
      </c>
      <c r="F24" s="617"/>
      <c r="G24" s="653"/>
      <c r="H24" s="664"/>
      <c r="I24" s="665"/>
      <c r="J24" s="630"/>
      <c r="K24" s="653"/>
      <c r="L24" s="653"/>
      <c r="M24" s="653"/>
      <c r="N24" s="618" t="s">
        <v>1431</v>
      </c>
      <c r="O24" s="619" t="s">
        <v>1471</v>
      </c>
      <c r="P24" s="630"/>
      <c r="Q24" s="630"/>
      <c r="R24" s="653"/>
      <c r="S24" s="653"/>
      <c r="T24" s="653"/>
      <c r="U24" s="653"/>
      <c r="V24" s="630"/>
      <c r="W24" s="588"/>
      <c r="X24" s="584"/>
      <c r="Y24" s="657"/>
      <c r="Z24" s="657"/>
      <c r="AA24" s="1056" t="s">
        <v>1472</v>
      </c>
      <c r="AB24" s="1057"/>
      <c r="AC24" s="1057"/>
      <c r="AD24" s="1058"/>
    </row>
    <row r="25" spans="1:30" s="658" customFormat="1" ht="45" customHeight="1" thickBot="1" x14ac:dyDescent="0.35">
      <c r="A25" s="653"/>
      <c r="B25" s="653"/>
      <c r="C25" s="653"/>
      <c r="D25" s="653"/>
      <c r="E25" s="624" t="s">
        <v>147</v>
      </c>
      <c r="F25" s="625"/>
      <c r="G25" s="653"/>
      <c r="H25" s="653"/>
      <c r="I25" s="653"/>
      <c r="J25" s="630"/>
      <c r="K25" s="585"/>
      <c r="L25" s="585"/>
      <c r="M25" s="653"/>
      <c r="N25" s="626" t="s">
        <v>1473</v>
      </c>
      <c r="O25" s="627"/>
      <c r="P25" s="653"/>
      <c r="Q25" s="631" t="s">
        <v>1429</v>
      </c>
      <c r="R25" s="632" t="s">
        <v>1474</v>
      </c>
      <c r="S25" s="653"/>
      <c r="T25" s="653"/>
      <c r="U25" s="653"/>
      <c r="V25" s="630"/>
      <c r="W25" s="653"/>
      <c r="X25" s="653"/>
      <c r="Y25" s="630"/>
      <c r="Z25" s="630"/>
      <c r="AA25" s="666"/>
      <c r="AB25" s="1054" t="s">
        <v>1475</v>
      </c>
      <c r="AC25" s="1054"/>
      <c r="AD25" s="1055"/>
    </row>
    <row r="26" spans="1:30" s="658" customFormat="1" ht="45" customHeight="1" thickBot="1" x14ac:dyDescent="0.35">
      <c r="A26" s="653"/>
      <c r="B26" s="653"/>
      <c r="C26" s="653"/>
      <c r="D26" s="653"/>
      <c r="E26" s="653"/>
      <c r="F26" s="653"/>
      <c r="G26" s="653"/>
      <c r="H26" s="653"/>
      <c r="I26" s="653"/>
      <c r="J26" s="630"/>
      <c r="K26" s="662"/>
      <c r="L26" s="662"/>
      <c r="M26" s="653"/>
      <c r="N26" s="635" t="s">
        <v>1428</v>
      </c>
      <c r="O26" s="636"/>
      <c r="P26" s="653"/>
      <c r="Q26" s="639" t="s">
        <v>1476</v>
      </c>
      <c r="R26" s="640"/>
      <c r="S26" s="653"/>
      <c r="T26" s="653"/>
      <c r="U26" s="653"/>
      <c r="V26" s="630"/>
      <c r="W26" s="653"/>
      <c r="X26" s="653"/>
      <c r="Y26" s="607"/>
      <c r="Z26" s="607"/>
      <c r="AA26" s="667"/>
      <c r="AB26" s="1054" t="s">
        <v>1477</v>
      </c>
      <c r="AC26" s="1054"/>
      <c r="AD26" s="1055"/>
    </row>
    <row r="27" spans="1:30" s="658" customFormat="1" ht="45" customHeight="1" thickBot="1" x14ac:dyDescent="0.35">
      <c r="A27" s="653"/>
      <c r="B27" s="653"/>
      <c r="C27" s="653"/>
      <c r="D27" s="653"/>
      <c r="E27" s="609" t="s">
        <v>1429</v>
      </c>
      <c r="F27" s="610" t="s">
        <v>1478</v>
      </c>
      <c r="G27" s="653"/>
      <c r="H27" s="653"/>
      <c r="I27" s="653"/>
      <c r="J27" s="630"/>
      <c r="K27" s="663"/>
      <c r="L27" s="668"/>
      <c r="M27" s="653"/>
      <c r="N27" s="645" t="s">
        <v>1450</v>
      </c>
      <c r="O27" s="646"/>
      <c r="P27" s="653"/>
      <c r="Q27" s="649" t="s">
        <v>1428</v>
      </c>
      <c r="R27" s="650"/>
      <c r="S27" s="653"/>
      <c r="T27" s="653"/>
      <c r="U27" s="653"/>
      <c r="V27" s="630"/>
      <c r="W27" s="653"/>
      <c r="X27" s="653"/>
      <c r="Y27" s="651"/>
      <c r="Z27" s="651"/>
      <c r="AA27" s="669"/>
      <c r="AB27" s="1054" t="s">
        <v>1479</v>
      </c>
      <c r="AC27" s="1054"/>
      <c r="AD27" s="1055"/>
    </row>
    <row r="28" spans="1:30" s="658" customFormat="1" ht="45" customHeight="1" thickBot="1" x14ac:dyDescent="0.35">
      <c r="A28" s="653"/>
      <c r="B28" s="653"/>
      <c r="C28" s="653"/>
      <c r="D28" s="653"/>
      <c r="E28" s="616" t="s">
        <v>1480</v>
      </c>
      <c r="F28" s="617"/>
      <c r="G28" s="653"/>
      <c r="H28" s="653"/>
      <c r="I28" s="653"/>
      <c r="J28" s="630"/>
      <c r="K28" s="588"/>
      <c r="L28" s="584"/>
      <c r="M28" s="653"/>
      <c r="N28" s="655" t="s">
        <v>88</v>
      </c>
      <c r="O28" s="656"/>
      <c r="P28" s="653"/>
      <c r="Q28" s="653"/>
      <c r="R28" s="653"/>
      <c r="S28" s="653"/>
      <c r="T28" s="653"/>
      <c r="U28" s="653"/>
      <c r="V28" s="630"/>
      <c r="W28" s="653"/>
      <c r="X28" s="653"/>
      <c r="Y28" s="651"/>
      <c r="Z28" s="651"/>
      <c r="AA28" s="670"/>
      <c r="AB28" s="1054" t="s">
        <v>1481</v>
      </c>
      <c r="AC28" s="1054"/>
      <c r="AD28" s="1055"/>
    </row>
    <row r="29" spans="1:30" s="658" customFormat="1" ht="45" customHeight="1" thickBot="1" x14ac:dyDescent="0.35">
      <c r="A29" s="653"/>
      <c r="B29" s="653"/>
      <c r="C29" s="653"/>
      <c r="D29" s="653"/>
      <c r="E29" s="624" t="s">
        <v>147</v>
      </c>
      <c r="F29" s="625"/>
      <c r="G29" s="653"/>
      <c r="H29" s="653"/>
      <c r="I29" s="653"/>
      <c r="J29" s="630"/>
      <c r="K29" s="630"/>
      <c r="L29" s="630"/>
      <c r="M29" s="657"/>
      <c r="N29" s="630"/>
      <c r="O29" s="630"/>
      <c r="P29" s="653"/>
      <c r="Q29" s="653"/>
      <c r="R29" s="653"/>
      <c r="S29" s="657"/>
      <c r="T29" s="630"/>
      <c r="U29" s="657"/>
      <c r="V29" s="657"/>
      <c r="W29" s="653"/>
      <c r="X29" s="653"/>
      <c r="Y29" s="657"/>
      <c r="Z29" s="630"/>
      <c r="AA29" s="671"/>
      <c r="AB29" s="1054" t="s">
        <v>1482</v>
      </c>
      <c r="AC29" s="1054"/>
      <c r="AD29" s="1055"/>
    </row>
    <row r="30" spans="1:30" s="658" customFormat="1" ht="45" customHeight="1" thickBot="1" x14ac:dyDescent="0.35">
      <c r="A30" s="653"/>
      <c r="B30" s="653"/>
      <c r="C30" s="653"/>
      <c r="D30" s="653"/>
      <c r="E30" s="653"/>
      <c r="F30" s="653"/>
      <c r="G30" s="653"/>
      <c r="H30" s="653"/>
      <c r="I30" s="653"/>
      <c r="J30" s="630"/>
      <c r="K30" s="601"/>
      <c r="L30" s="601"/>
      <c r="M30" s="601"/>
      <c r="N30" s="630"/>
      <c r="O30" s="630"/>
      <c r="P30" s="653"/>
      <c r="Q30" s="653"/>
      <c r="R30" s="653"/>
      <c r="S30" s="657"/>
      <c r="T30" s="630"/>
      <c r="U30" s="630"/>
      <c r="V30" s="630"/>
      <c r="W30" s="653"/>
      <c r="X30" s="653"/>
      <c r="Y30" s="630"/>
      <c r="Z30" s="630"/>
      <c r="AA30" s="672"/>
      <c r="AB30" s="1054" t="s">
        <v>1483</v>
      </c>
      <c r="AC30" s="1054"/>
      <c r="AD30" s="1055"/>
    </row>
    <row r="31" spans="1:30" s="658" customFormat="1" ht="45" customHeight="1" x14ac:dyDescent="0.3">
      <c r="A31" s="653"/>
      <c r="B31" s="653"/>
      <c r="C31" s="653"/>
      <c r="D31" s="653"/>
      <c r="E31" s="609" t="s">
        <v>1429</v>
      </c>
      <c r="F31" s="610" t="s">
        <v>1484</v>
      </c>
      <c r="G31" s="653"/>
      <c r="H31" s="653"/>
      <c r="I31" s="653"/>
      <c r="J31" s="665"/>
      <c r="K31" s="630"/>
      <c r="L31" s="607"/>
      <c r="M31" s="607"/>
      <c r="N31" s="607"/>
      <c r="O31" s="630"/>
      <c r="P31" s="630"/>
      <c r="Q31" s="653"/>
      <c r="R31" s="653"/>
      <c r="S31" s="630"/>
      <c r="T31" s="607"/>
      <c r="U31" s="630"/>
      <c r="V31" s="607"/>
      <c r="W31" s="653"/>
      <c r="X31" s="653"/>
      <c r="Y31" s="630"/>
      <c r="Z31" s="607"/>
      <c r="AA31" s="673"/>
      <c r="AB31" s="1054" t="s">
        <v>1485</v>
      </c>
      <c r="AC31" s="1054"/>
      <c r="AD31" s="1055"/>
    </row>
    <row r="32" spans="1:30" s="658" customFormat="1" ht="45" customHeight="1" x14ac:dyDescent="0.25">
      <c r="E32" s="674" t="s">
        <v>1486</v>
      </c>
      <c r="F32" s="675"/>
      <c r="N32" s="676"/>
      <c r="O32" s="677"/>
      <c r="P32" s="678"/>
      <c r="Q32" s="679"/>
      <c r="R32" s="679"/>
      <c r="S32" s="680"/>
      <c r="T32" s="678"/>
      <c r="U32" s="678"/>
      <c r="X32" s="678"/>
      <c r="Y32" s="680"/>
      <c r="Z32" s="678"/>
      <c r="AA32" s="681"/>
      <c r="AB32" s="681"/>
    </row>
    <row r="33" spans="5:32" s="658" customFormat="1" ht="45" customHeight="1" thickBot="1" x14ac:dyDescent="0.3">
      <c r="E33" s="682" t="s">
        <v>147</v>
      </c>
      <c r="F33" s="683"/>
      <c r="N33" s="676"/>
      <c r="O33" s="677"/>
      <c r="P33" s="678"/>
      <c r="Q33" s="679"/>
      <c r="R33" s="679"/>
      <c r="S33" s="680"/>
      <c r="T33" s="678"/>
      <c r="U33" s="678"/>
      <c r="X33" s="678"/>
      <c r="Y33" s="680"/>
      <c r="Z33" s="678"/>
      <c r="AA33" s="681"/>
      <c r="AB33" s="681"/>
      <c r="AC33" s="680"/>
      <c r="AD33" s="678"/>
      <c r="AE33" s="681"/>
      <c r="AF33" s="678"/>
    </row>
    <row r="34" spans="5:32" s="658" customFormat="1" ht="45" customHeight="1" x14ac:dyDescent="0.3">
      <c r="N34" s="676"/>
      <c r="O34" s="677"/>
      <c r="P34" s="678"/>
      <c r="Q34" s="679"/>
      <c r="R34" s="679"/>
      <c r="S34" s="657"/>
      <c r="T34" s="678"/>
      <c r="U34" s="678"/>
      <c r="X34" s="678"/>
      <c r="Y34" s="680"/>
      <c r="Z34" s="678"/>
      <c r="AA34" s="679"/>
      <c r="AB34" s="679"/>
      <c r="AC34" s="680"/>
      <c r="AD34" s="678"/>
      <c r="AE34" s="679"/>
      <c r="AF34" s="678"/>
    </row>
    <row r="35" spans="5:32" s="658" customFormat="1" ht="45" customHeight="1" x14ac:dyDescent="0.25">
      <c r="N35" s="676"/>
      <c r="O35" s="677"/>
      <c r="P35" s="678"/>
      <c r="Q35" s="679"/>
      <c r="R35" s="679"/>
      <c r="S35" s="684"/>
      <c r="T35" s="678"/>
      <c r="U35" s="678"/>
      <c r="V35" s="679"/>
      <c r="W35" s="678"/>
      <c r="X35" s="678"/>
      <c r="Y35" s="679"/>
      <c r="Z35" s="678"/>
      <c r="AA35" s="678"/>
      <c r="AB35" s="678"/>
      <c r="AC35" s="679"/>
      <c r="AD35" s="678"/>
      <c r="AE35" s="678"/>
      <c r="AF35" s="678"/>
    </row>
    <row r="36" spans="5:32" s="658" customFormat="1" ht="45" customHeight="1" x14ac:dyDescent="0.4">
      <c r="N36" s="676"/>
      <c r="O36" s="677"/>
      <c r="P36" s="678"/>
      <c r="Q36" s="679"/>
      <c r="R36" s="679"/>
      <c r="S36" s="685"/>
      <c r="T36" s="678"/>
      <c r="U36" s="678"/>
      <c r="V36" s="678"/>
      <c r="W36" s="678"/>
      <c r="X36" s="678"/>
      <c r="Y36" s="678"/>
      <c r="Z36" s="678"/>
      <c r="AA36" s="686"/>
      <c r="AB36" s="686"/>
      <c r="AC36" s="678"/>
      <c r="AD36" s="678"/>
      <c r="AE36" s="686"/>
      <c r="AF36" s="678"/>
    </row>
    <row r="37" spans="5:32" s="658" customFormat="1" ht="45" customHeight="1" x14ac:dyDescent="0.25">
      <c r="N37" s="676"/>
      <c r="O37" s="677"/>
      <c r="P37" s="678"/>
      <c r="Q37" s="679"/>
      <c r="R37" s="679"/>
      <c r="S37" s="680"/>
      <c r="T37" s="678"/>
      <c r="U37" s="678"/>
      <c r="V37" s="686"/>
      <c r="W37" s="678"/>
      <c r="X37" s="678"/>
      <c r="Y37" s="686"/>
      <c r="Z37" s="678"/>
      <c r="AA37" s="681"/>
      <c r="AB37" s="681"/>
      <c r="AC37" s="686"/>
      <c r="AD37" s="678"/>
      <c r="AE37" s="681"/>
      <c r="AF37" s="678"/>
    </row>
    <row r="38" spans="5:32" s="658" customFormat="1" ht="45" customHeight="1" x14ac:dyDescent="0.25">
      <c r="J38" s="676"/>
      <c r="K38" s="677"/>
      <c r="L38" s="678"/>
      <c r="M38" s="679"/>
      <c r="N38" s="679"/>
      <c r="O38" s="680"/>
      <c r="P38" s="678"/>
      <c r="Q38" s="678"/>
      <c r="R38" s="680"/>
      <c r="S38" s="678"/>
      <c r="T38" s="678"/>
      <c r="U38" s="680"/>
      <c r="V38" s="678"/>
      <c r="W38" s="681"/>
      <c r="X38" s="681"/>
      <c r="Y38" s="680"/>
      <c r="Z38" s="678"/>
      <c r="AA38" s="681"/>
      <c r="AB38" s="681"/>
      <c r="AC38" s="678"/>
      <c r="AD38" s="681"/>
      <c r="AE38" s="681"/>
      <c r="AF38" s="678"/>
    </row>
    <row r="39" spans="5:32" s="658" customFormat="1" ht="45" customHeight="1" x14ac:dyDescent="0.3">
      <c r="J39" s="676"/>
      <c r="K39" s="677"/>
      <c r="L39" s="678"/>
      <c r="M39" s="679"/>
      <c r="N39" s="679"/>
      <c r="O39" s="657"/>
      <c r="P39" s="678"/>
      <c r="Q39" s="678"/>
      <c r="R39" s="680"/>
      <c r="S39" s="678"/>
      <c r="T39" s="678"/>
      <c r="U39" s="680"/>
      <c r="V39" s="678"/>
      <c r="W39" s="679"/>
      <c r="X39" s="679"/>
      <c r="Y39" s="680"/>
      <c r="Z39" s="678"/>
      <c r="AA39" s="679"/>
      <c r="AB39" s="679"/>
      <c r="AC39" s="678"/>
      <c r="AD39" s="679"/>
      <c r="AE39" s="679"/>
      <c r="AF39" s="678"/>
    </row>
    <row r="40" spans="5:32" s="658" customFormat="1" ht="45" customHeight="1" x14ac:dyDescent="0.25">
      <c r="J40" s="676"/>
      <c r="K40" s="677"/>
      <c r="L40" s="678"/>
      <c r="M40" s="679"/>
      <c r="N40" s="679"/>
      <c r="O40" s="684"/>
      <c r="P40" s="678"/>
      <c r="Q40" s="678"/>
      <c r="R40" s="678"/>
      <c r="S40" s="678"/>
      <c r="T40" s="678"/>
      <c r="U40" s="678"/>
      <c r="V40" s="678"/>
      <c r="W40" s="678"/>
      <c r="X40" s="678"/>
      <c r="Y40" s="678"/>
      <c r="Z40" s="678"/>
      <c r="AA40" s="678"/>
      <c r="AB40" s="678"/>
      <c r="AC40" s="678"/>
      <c r="AD40" s="678"/>
      <c r="AE40" s="678"/>
      <c r="AF40" s="678"/>
    </row>
    <row r="41" spans="5:32" s="658" customFormat="1" ht="45" customHeight="1" x14ac:dyDescent="0.25">
      <c r="J41" s="676"/>
      <c r="K41" s="677"/>
      <c r="L41" s="678"/>
      <c r="M41" s="679"/>
      <c r="N41" s="679"/>
      <c r="O41" s="679"/>
      <c r="P41" s="678"/>
      <c r="Q41" s="678"/>
      <c r="R41" s="678"/>
      <c r="S41" s="678"/>
      <c r="T41" s="678"/>
      <c r="U41" s="678"/>
      <c r="V41" s="678"/>
      <c r="W41" s="678"/>
      <c r="X41" s="678"/>
      <c r="Y41" s="678"/>
      <c r="Z41" s="678"/>
      <c r="AA41" s="678"/>
      <c r="AB41" s="678"/>
      <c r="AC41" s="678"/>
      <c r="AD41" s="678"/>
      <c r="AE41" s="678"/>
      <c r="AF41" s="679"/>
    </row>
    <row r="42" spans="5:32" s="658" customFormat="1" ht="45" customHeight="1" x14ac:dyDescent="0.25">
      <c r="J42" s="676"/>
      <c r="K42" s="677"/>
      <c r="L42" s="678"/>
      <c r="M42" s="678"/>
      <c r="N42" s="678"/>
      <c r="O42" s="678"/>
      <c r="P42" s="678"/>
      <c r="Q42" s="678"/>
      <c r="R42" s="678"/>
      <c r="S42" s="678"/>
      <c r="T42" s="678"/>
      <c r="U42" s="678"/>
      <c r="V42" s="678"/>
      <c r="W42" s="678"/>
      <c r="X42" s="678"/>
      <c r="Y42" s="678"/>
      <c r="Z42" s="678"/>
      <c r="AA42" s="678"/>
      <c r="AB42" s="678"/>
      <c r="AC42" s="678"/>
      <c r="AD42" s="678"/>
      <c r="AE42" s="678"/>
      <c r="AF42" s="678"/>
    </row>
    <row r="43" spans="5:32" ht="45" customHeight="1" x14ac:dyDescent="0.25">
      <c r="J43" s="687"/>
      <c r="K43" s="687"/>
      <c r="L43" s="684"/>
      <c r="M43" s="684"/>
      <c r="N43" s="684"/>
      <c r="O43" s="684"/>
      <c r="P43" s="684"/>
      <c r="Q43" s="684"/>
      <c r="R43" s="684"/>
      <c r="S43" s="684"/>
      <c r="T43" s="684"/>
      <c r="U43" s="684"/>
      <c r="V43" s="684"/>
      <c r="W43" s="684"/>
      <c r="X43" s="684"/>
      <c r="Y43" s="684"/>
      <c r="Z43" s="684"/>
      <c r="AA43" s="684"/>
      <c r="AB43" s="684"/>
      <c r="AC43" s="684"/>
      <c r="AD43" s="684"/>
      <c r="AE43" s="684"/>
      <c r="AF43" s="684"/>
    </row>
    <row r="44" spans="5:32" ht="45" customHeight="1" thickBot="1" x14ac:dyDescent="0.3">
      <c r="J44" s="688"/>
      <c r="K44" s="687"/>
      <c r="L44" s="687"/>
      <c r="P44" s="687"/>
      <c r="Q44" s="687"/>
      <c r="T44" s="687"/>
    </row>
    <row r="45" spans="5:32" ht="45" customHeight="1" x14ac:dyDescent="0.25"/>
  </sheetData>
  <mergeCells count="8">
    <mergeCell ref="AB30:AD30"/>
    <mergeCell ref="AB31:AD31"/>
    <mergeCell ref="AA24:AD24"/>
    <mergeCell ref="AB25:AD25"/>
    <mergeCell ref="AB26:AD26"/>
    <mergeCell ref="AB27:AD27"/>
    <mergeCell ref="AB28:AD28"/>
    <mergeCell ref="AB29:AD29"/>
  </mergeCells>
  <printOptions horizontalCentered="1"/>
  <pageMargins left="0" right="0" top="0.82677165354330717" bottom="0.74803149606299213" header="0.31496062992125984" footer="0.31496062992125984"/>
  <pageSetup scale="27" orientation="landscape" r:id="rId1"/>
  <rowBreaks count="1" manualBreakCount="1">
    <brk id="50" min="6" max="7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6228"/>
  </sheetPr>
  <dimension ref="A1:G21"/>
  <sheetViews>
    <sheetView topLeftCell="A4" zoomScale="83" zoomScaleNormal="83" workbookViewId="0">
      <selection activeCell="C16" sqref="C16"/>
    </sheetView>
  </sheetViews>
  <sheetFormatPr baseColWidth="10" defaultColWidth="11.44140625" defaultRowHeight="14.4" x14ac:dyDescent="0.3"/>
  <cols>
    <col min="1" max="1" width="23.44140625" style="689" customWidth="1"/>
    <col min="2" max="2" width="23.44140625" style="689" hidden="1" customWidth="1"/>
    <col min="3" max="3" width="25.109375" style="689" customWidth="1"/>
    <col min="4" max="6" width="23.44140625" style="689" customWidth="1"/>
    <col min="7" max="16384" width="11.44140625" style="689"/>
  </cols>
  <sheetData>
    <row r="1" spans="1:7" ht="18" thickBot="1" x14ac:dyDescent="0.35">
      <c r="A1" s="1046" t="s">
        <v>1487</v>
      </c>
      <c r="B1" s="1047"/>
      <c r="C1" s="1047"/>
      <c r="D1" s="1047"/>
      <c r="E1" s="1047"/>
      <c r="F1" s="1048"/>
    </row>
    <row r="2" spans="1:7" s="62" customFormat="1" ht="21" customHeight="1" x14ac:dyDescent="0.25">
      <c r="A2" s="690" t="s">
        <v>1342</v>
      </c>
      <c r="B2" s="1059">
        <f>+'[5]1.MarcoLógico'!C2</f>
        <v>0</v>
      </c>
      <c r="C2" s="1059"/>
      <c r="D2" s="1059"/>
      <c r="E2" s="1059"/>
      <c r="F2" s="1060"/>
    </row>
    <row r="3" spans="1:7" s="62" customFormat="1" ht="21" customHeight="1" x14ac:dyDescent="0.25">
      <c r="A3" s="690" t="s">
        <v>1342</v>
      </c>
      <c r="B3" s="1059">
        <f>+'[5]1.MarcoLógico'!C3</f>
        <v>0</v>
      </c>
      <c r="C3" s="1059"/>
      <c r="D3" s="1059"/>
      <c r="E3" s="1059"/>
      <c r="F3" s="1060"/>
      <c r="G3" s="691"/>
    </row>
    <row r="4" spans="1:7" s="62" customFormat="1" ht="21" customHeight="1" x14ac:dyDescent="0.25">
      <c r="A4" s="690" t="s">
        <v>1343</v>
      </c>
      <c r="B4" s="1061">
        <f>+'[5]1.MarcoLógico'!C4</f>
        <v>0</v>
      </c>
      <c r="C4" s="1059"/>
      <c r="D4" s="1059"/>
      <c r="E4" s="1059"/>
      <c r="F4" s="1060"/>
      <c r="G4" s="691"/>
    </row>
    <row r="5" spans="1:7" s="62" customFormat="1" ht="21" customHeight="1" x14ac:dyDescent="0.25">
      <c r="A5" s="690" t="s">
        <v>1344</v>
      </c>
      <c r="B5" s="1059">
        <f>+'[5]1.MarcoLógico'!C5</f>
        <v>0</v>
      </c>
      <c r="C5" s="1059"/>
      <c r="D5" s="1059"/>
      <c r="E5" s="1059"/>
      <c r="F5" s="1060"/>
      <c r="G5" s="691"/>
    </row>
    <row r="6" spans="1:7" s="62" customFormat="1" ht="21" customHeight="1" x14ac:dyDescent="0.25">
      <c r="A6" s="690" t="s">
        <v>1345</v>
      </c>
      <c r="B6" s="1059">
        <f>+'[5]1.MarcoLógico'!C6</f>
        <v>0</v>
      </c>
      <c r="C6" s="1059"/>
      <c r="D6" s="1059"/>
      <c r="E6" s="1059"/>
      <c r="F6" s="1060"/>
      <c r="G6" s="691"/>
    </row>
    <row r="7" spans="1:7" ht="26.25" customHeight="1" x14ac:dyDescent="0.3">
      <c r="A7" s="692" t="s">
        <v>1488</v>
      </c>
      <c r="B7" s="693"/>
      <c r="C7" s="694" t="s">
        <v>1489</v>
      </c>
      <c r="D7" s="694" t="s">
        <v>1490</v>
      </c>
      <c r="E7" s="692" t="s">
        <v>1491</v>
      </c>
      <c r="F7" s="692" t="s">
        <v>1492</v>
      </c>
    </row>
    <row r="8" spans="1:7" ht="25.5" customHeight="1" x14ac:dyDescent="0.3">
      <c r="A8" s="695" t="s">
        <v>1493</v>
      </c>
      <c r="B8" s="693"/>
      <c r="C8" s="695" t="s">
        <v>1494</v>
      </c>
      <c r="D8" s="695" t="s">
        <v>1495</v>
      </c>
      <c r="E8" s="695" t="s">
        <v>1496</v>
      </c>
      <c r="F8" s="695" t="s">
        <v>1497</v>
      </c>
    </row>
    <row r="9" spans="1:7" ht="21" customHeight="1" x14ac:dyDescent="0.3">
      <c r="A9" s="695" t="s">
        <v>1498</v>
      </c>
      <c r="B9" s="693"/>
      <c r="C9" s="695" t="s">
        <v>1499</v>
      </c>
      <c r="D9" s="695" t="s">
        <v>1500</v>
      </c>
      <c r="E9" s="695" t="s">
        <v>1501</v>
      </c>
      <c r="F9" s="695" t="s">
        <v>1502</v>
      </c>
    </row>
    <row r="10" spans="1:7" ht="21" customHeight="1" x14ac:dyDescent="0.3">
      <c r="A10" s="695" t="s">
        <v>1503</v>
      </c>
      <c r="B10" s="695"/>
      <c r="C10" s="695" t="s">
        <v>1504</v>
      </c>
      <c r="D10" s="695" t="s">
        <v>1505</v>
      </c>
      <c r="E10" s="695" t="s">
        <v>1506</v>
      </c>
      <c r="F10" s="695" t="s">
        <v>1507</v>
      </c>
    </row>
    <row r="11" spans="1:7" ht="21" customHeight="1" x14ac:dyDescent="0.3">
      <c r="A11" s="695" t="s">
        <v>1508</v>
      </c>
      <c r="B11" s="695"/>
      <c r="C11" s="695" t="s">
        <v>97</v>
      </c>
      <c r="D11" s="695" t="s">
        <v>1505</v>
      </c>
      <c r="E11" s="695" t="s">
        <v>1509</v>
      </c>
      <c r="F11" s="695" t="s">
        <v>1507</v>
      </c>
    </row>
    <row r="12" spans="1:7" ht="21" customHeight="1" x14ac:dyDescent="0.3">
      <c r="A12" s="696" t="s">
        <v>1510</v>
      </c>
      <c r="B12" s="696"/>
      <c r="C12" s="696"/>
      <c r="D12" s="696"/>
      <c r="E12" s="696"/>
      <c r="F12" s="696"/>
    </row>
    <row r="13" spans="1:7" ht="21" customHeight="1" x14ac:dyDescent="0.3">
      <c r="A13" s="696"/>
      <c r="B13" s="696"/>
      <c r="C13" s="696"/>
      <c r="D13" s="696"/>
      <c r="E13" s="696"/>
      <c r="F13" s="696"/>
    </row>
    <row r="14" spans="1:7" ht="21" customHeight="1" x14ac:dyDescent="0.3">
      <c r="A14" s="697"/>
      <c r="B14" s="697"/>
      <c r="C14" s="697"/>
      <c r="D14" s="697"/>
      <c r="E14" s="697"/>
      <c r="F14" s="697"/>
    </row>
    <row r="15" spans="1:7" ht="21" customHeight="1" x14ac:dyDescent="0.3">
      <c r="A15" s="697"/>
      <c r="B15" s="697"/>
      <c r="C15" s="697"/>
      <c r="D15" s="697"/>
      <c r="E15" s="697"/>
      <c r="F15" s="697"/>
    </row>
    <row r="16" spans="1:7" ht="21" customHeight="1" x14ac:dyDescent="0.3">
      <c r="A16" s="697"/>
      <c r="B16" s="697"/>
      <c r="C16" s="697"/>
      <c r="D16" s="697"/>
      <c r="E16" s="697"/>
      <c r="F16" s="697"/>
    </row>
    <row r="17" spans="1:6" ht="21" customHeight="1" x14ac:dyDescent="0.3">
      <c r="A17" s="697"/>
      <c r="B17" s="697"/>
      <c r="C17" s="697"/>
      <c r="D17" s="697"/>
      <c r="E17" s="697"/>
      <c r="F17" s="697"/>
    </row>
    <row r="18" spans="1:6" ht="24.75" customHeight="1" x14ac:dyDescent="0.3">
      <c r="A18" s="697"/>
      <c r="B18" s="697"/>
      <c r="C18" s="697"/>
      <c r="D18" s="697"/>
      <c r="E18" s="697"/>
      <c r="F18" s="697"/>
    </row>
    <row r="19" spans="1:6" ht="21" customHeight="1" x14ac:dyDescent="0.3">
      <c r="A19" s="697"/>
      <c r="B19" s="697"/>
      <c r="C19" s="697"/>
      <c r="D19" s="697"/>
      <c r="E19" s="697"/>
      <c r="F19" s="697"/>
    </row>
    <row r="20" spans="1:6" ht="21" customHeight="1" x14ac:dyDescent="0.3">
      <c r="A20" s="697"/>
      <c r="B20" s="697"/>
      <c r="C20" s="697"/>
      <c r="D20" s="697"/>
      <c r="E20" s="697"/>
      <c r="F20" s="697"/>
    </row>
    <row r="21" spans="1:6" ht="21" customHeight="1" x14ac:dyDescent="0.3">
      <c r="A21" s="698"/>
      <c r="B21" s="698"/>
      <c r="C21" s="698"/>
      <c r="D21" s="698"/>
      <c r="E21" s="698"/>
      <c r="F21" s="698"/>
    </row>
  </sheetData>
  <mergeCells count="6">
    <mergeCell ref="B6:F6"/>
    <mergeCell ref="A1:F1"/>
    <mergeCell ref="B2:F2"/>
    <mergeCell ref="B3:F3"/>
    <mergeCell ref="B4:F4"/>
    <mergeCell ref="B5:F5"/>
  </mergeCells>
  <pageMargins left="0.70866141732283472" right="0.70866141732283472" top="1.1417322834645669" bottom="0.74803149606299213" header="0.31496062992125984" footer="0.31496062992125984"/>
  <pageSetup orientation="landscape" r:id="rId1"/>
  <headerFooter>
    <oddHeader>&amp;L&amp;G&amp;C&amp;A
OFICINA DE PROYECTOS-PMO</oddHeader>
    <oddFooter>&amp;LElaborado por:CLINOR
PMO&amp;R&amp;F
&amp;D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H902"/>
  <sheetViews>
    <sheetView showGridLines="0" zoomScaleNormal="100" workbookViewId="0">
      <selection activeCell="A860" sqref="A860:XFD860"/>
    </sheetView>
  </sheetViews>
  <sheetFormatPr baseColWidth="10" defaultColWidth="11.44140625" defaultRowHeight="13.8" x14ac:dyDescent="0.25"/>
  <cols>
    <col min="1" max="1" width="31.88671875" style="232" customWidth="1"/>
    <col min="2" max="2" width="60" style="232" customWidth="1"/>
    <col min="3" max="3" width="18.109375" style="232" customWidth="1"/>
    <col min="4" max="4" width="11.44140625" style="232"/>
    <col min="5" max="5" width="16.33203125" style="232" customWidth="1"/>
    <col min="6" max="6" width="52" style="232" customWidth="1"/>
    <col min="7" max="7" width="21.88671875" style="232" customWidth="1"/>
    <col min="8" max="12" width="11.44140625" style="232"/>
    <col min="13" max="13" width="36.109375" style="232" customWidth="1"/>
    <col min="14" max="14" width="30" style="232" customWidth="1"/>
    <col min="15" max="16384" width="11.44140625" style="232"/>
  </cols>
  <sheetData>
    <row r="1" spans="1:4" ht="14.4" thickBot="1" x14ac:dyDescent="0.3">
      <c r="A1" s="228" t="s">
        <v>371</v>
      </c>
      <c r="B1" s="229" t="s">
        <v>372</v>
      </c>
      <c r="C1" s="230" t="s">
        <v>373</v>
      </c>
      <c r="D1" s="231" t="s">
        <v>155</v>
      </c>
    </row>
    <row r="2" spans="1:4" ht="14.4" thickBot="1" x14ac:dyDescent="0.3">
      <c r="A2" s="233" t="s">
        <v>374</v>
      </c>
      <c r="B2" s="234" t="s">
        <v>375</v>
      </c>
      <c r="C2" s="235">
        <v>1101</v>
      </c>
    </row>
    <row r="3" spans="1:4" ht="14.4" thickBot="1" x14ac:dyDescent="0.3">
      <c r="A3" s="236" t="s">
        <v>374</v>
      </c>
      <c r="B3" s="234" t="s">
        <v>376</v>
      </c>
      <c r="C3" s="235">
        <v>1102</v>
      </c>
    </row>
    <row r="4" spans="1:4" ht="14.4" thickBot="1" x14ac:dyDescent="0.3">
      <c r="A4" s="236" t="s">
        <v>374</v>
      </c>
      <c r="B4" s="234" t="s">
        <v>377</v>
      </c>
      <c r="C4" s="235">
        <v>1103</v>
      </c>
    </row>
    <row r="5" spans="1:4" ht="14.4" thickBot="1" x14ac:dyDescent="0.3">
      <c r="A5" s="236" t="s">
        <v>374</v>
      </c>
      <c r="B5" s="234" t="s">
        <v>378</v>
      </c>
      <c r="C5" s="235">
        <v>1104</v>
      </c>
    </row>
    <row r="6" spans="1:4" ht="14.4" thickBot="1" x14ac:dyDescent="0.3">
      <c r="A6" s="236" t="s">
        <v>374</v>
      </c>
      <c r="B6" s="234" t="s">
        <v>379</v>
      </c>
      <c r="C6" s="235">
        <v>1105</v>
      </c>
    </row>
    <row r="7" spans="1:4" ht="14.4" thickBot="1" x14ac:dyDescent="0.3">
      <c r="A7" s="236" t="s">
        <v>374</v>
      </c>
      <c r="B7" s="234" t="s">
        <v>380</v>
      </c>
      <c r="C7" s="235">
        <v>1199</v>
      </c>
    </row>
    <row r="8" spans="1:4" ht="14.4" thickBot="1" x14ac:dyDescent="0.3">
      <c r="A8" s="237" t="s">
        <v>381</v>
      </c>
      <c r="B8" s="234" t="s">
        <v>382</v>
      </c>
      <c r="C8" s="235">
        <v>1201</v>
      </c>
      <c r="D8" s="231" t="s">
        <v>155</v>
      </c>
    </row>
    <row r="9" spans="1:4" ht="14.4" thickBot="1" x14ac:dyDescent="0.3">
      <c r="A9" s="238" t="s">
        <v>381</v>
      </c>
      <c r="B9" s="234" t="s">
        <v>383</v>
      </c>
      <c r="C9" s="235">
        <v>1202</v>
      </c>
    </row>
    <row r="10" spans="1:4" ht="14.4" thickBot="1" x14ac:dyDescent="0.3">
      <c r="A10" s="238" t="s">
        <v>381</v>
      </c>
      <c r="B10" s="234" t="s">
        <v>384</v>
      </c>
      <c r="C10" s="235">
        <v>1203</v>
      </c>
    </row>
    <row r="11" spans="1:4" ht="14.4" thickBot="1" x14ac:dyDescent="0.3">
      <c r="A11" s="238" t="s">
        <v>381</v>
      </c>
      <c r="B11" s="234" t="s">
        <v>385</v>
      </c>
      <c r="C11" s="235">
        <v>1204</v>
      </c>
    </row>
    <row r="12" spans="1:4" ht="14.4" thickBot="1" x14ac:dyDescent="0.3">
      <c r="A12" s="238" t="s">
        <v>381</v>
      </c>
      <c r="B12" s="234" t="s">
        <v>386</v>
      </c>
      <c r="C12" s="235">
        <v>1205</v>
      </c>
    </row>
    <row r="13" spans="1:4" ht="14.4" thickBot="1" x14ac:dyDescent="0.3">
      <c r="A13" s="238" t="s">
        <v>381</v>
      </c>
      <c r="B13" s="234" t="s">
        <v>387</v>
      </c>
      <c r="C13" s="235">
        <v>1206</v>
      </c>
    </row>
    <row r="14" spans="1:4" ht="14.4" thickBot="1" x14ac:dyDescent="0.3">
      <c r="A14" s="238" t="s">
        <v>381</v>
      </c>
      <c r="B14" s="234" t="s">
        <v>388</v>
      </c>
      <c r="C14" s="235">
        <v>1207</v>
      </c>
    </row>
    <row r="15" spans="1:4" ht="14.4" thickBot="1" x14ac:dyDescent="0.3">
      <c r="A15" s="238" t="s">
        <v>381</v>
      </c>
      <c r="B15" s="234" t="s">
        <v>389</v>
      </c>
      <c r="C15" s="235">
        <v>1208</v>
      </c>
    </row>
    <row r="16" spans="1:4" ht="14.4" thickBot="1" x14ac:dyDescent="0.3">
      <c r="A16" s="238" t="s">
        <v>381</v>
      </c>
      <c r="B16" s="234" t="s">
        <v>390</v>
      </c>
      <c r="C16" s="235">
        <v>1209</v>
      </c>
    </row>
    <row r="17" spans="1:4" ht="14.4" thickBot="1" x14ac:dyDescent="0.3">
      <c r="A17" s="238" t="s">
        <v>381</v>
      </c>
      <c r="B17" s="234" t="s">
        <v>391</v>
      </c>
      <c r="C17" s="235">
        <v>1210</v>
      </c>
    </row>
    <row r="18" spans="1:4" ht="14.4" thickBot="1" x14ac:dyDescent="0.3">
      <c r="A18" s="238" t="s">
        <v>381</v>
      </c>
      <c r="B18" s="234" t="s">
        <v>392</v>
      </c>
      <c r="C18" s="235">
        <v>1299</v>
      </c>
    </row>
    <row r="19" spans="1:4" ht="13.5" customHeight="1" thickBot="1" x14ac:dyDescent="0.3">
      <c r="A19" s="237" t="s">
        <v>393</v>
      </c>
      <c r="B19" s="234" t="s">
        <v>394</v>
      </c>
      <c r="C19" s="235">
        <v>2101</v>
      </c>
      <c r="D19" s="231" t="s">
        <v>155</v>
      </c>
    </row>
    <row r="20" spans="1:4" ht="14.4" thickBot="1" x14ac:dyDescent="0.3">
      <c r="A20" s="238" t="s">
        <v>393</v>
      </c>
      <c r="B20" s="234" t="s">
        <v>395</v>
      </c>
      <c r="C20" s="235">
        <v>2102</v>
      </c>
    </row>
    <row r="21" spans="1:4" ht="14.4" thickBot="1" x14ac:dyDescent="0.3">
      <c r="A21" s="238" t="s">
        <v>393</v>
      </c>
      <c r="B21" s="234" t="s">
        <v>396</v>
      </c>
      <c r="C21" s="235">
        <v>2103</v>
      </c>
    </row>
    <row r="22" spans="1:4" ht="14.4" thickBot="1" x14ac:dyDescent="0.3">
      <c r="A22" s="238" t="s">
        <v>393</v>
      </c>
      <c r="B22" s="234" t="s">
        <v>397</v>
      </c>
      <c r="C22" s="235">
        <v>2104</v>
      </c>
    </row>
    <row r="23" spans="1:4" ht="14.4" thickBot="1" x14ac:dyDescent="0.3">
      <c r="A23" s="238" t="s">
        <v>393</v>
      </c>
      <c r="B23" s="234" t="s">
        <v>398</v>
      </c>
      <c r="C23" s="235">
        <v>2105</v>
      </c>
    </row>
    <row r="24" spans="1:4" ht="14.4" thickBot="1" x14ac:dyDescent="0.3">
      <c r="A24" s="238" t="s">
        <v>393</v>
      </c>
      <c r="B24" s="234" t="s">
        <v>399</v>
      </c>
      <c r="C24" s="235">
        <v>2106</v>
      </c>
    </row>
    <row r="25" spans="1:4" ht="14.4" thickBot="1" x14ac:dyDescent="0.3">
      <c r="A25" s="238" t="s">
        <v>393</v>
      </c>
      <c r="B25" s="234" t="s">
        <v>400</v>
      </c>
      <c r="C25" s="235">
        <v>2199</v>
      </c>
    </row>
    <row r="26" spans="1:4" ht="14.4" thickBot="1" x14ac:dyDescent="0.3">
      <c r="A26" s="237" t="s">
        <v>401</v>
      </c>
      <c r="B26" s="234" t="s">
        <v>402</v>
      </c>
      <c r="C26" s="235">
        <v>2201</v>
      </c>
      <c r="D26" s="231" t="s">
        <v>155</v>
      </c>
    </row>
    <row r="27" spans="1:4" ht="14.4" thickBot="1" x14ac:dyDescent="0.3">
      <c r="A27" s="238" t="s">
        <v>401</v>
      </c>
      <c r="B27" s="234" t="s">
        <v>403</v>
      </c>
      <c r="C27" s="235">
        <v>2202</v>
      </c>
    </row>
    <row r="28" spans="1:4" ht="14.4" thickBot="1" x14ac:dyDescent="0.3">
      <c r="A28" s="238" t="s">
        <v>401</v>
      </c>
      <c r="B28" s="234" t="s">
        <v>404</v>
      </c>
      <c r="C28" s="235">
        <v>2203</v>
      </c>
    </row>
    <row r="29" spans="1:4" ht="14.4" thickBot="1" x14ac:dyDescent="0.3">
      <c r="A29" s="238" t="s">
        <v>401</v>
      </c>
      <c r="B29" s="234" t="s">
        <v>405</v>
      </c>
      <c r="C29" s="235">
        <v>2204</v>
      </c>
    </row>
    <row r="30" spans="1:4" ht="14.4" thickBot="1" x14ac:dyDescent="0.3">
      <c r="A30" s="238" t="s">
        <v>401</v>
      </c>
      <c r="B30" s="234" t="s">
        <v>406</v>
      </c>
      <c r="C30" s="235">
        <v>2205</v>
      </c>
    </row>
    <row r="31" spans="1:4" ht="14.4" thickBot="1" x14ac:dyDescent="0.3">
      <c r="A31" s="238" t="s">
        <v>401</v>
      </c>
      <c r="B31" s="234" t="s">
        <v>407</v>
      </c>
      <c r="C31" s="235">
        <v>2206</v>
      </c>
    </row>
    <row r="32" spans="1:4" ht="14.4" thickBot="1" x14ac:dyDescent="0.3">
      <c r="A32" s="238" t="s">
        <v>401</v>
      </c>
      <c r="B32" s="234" t="s">
        <v>408</v>
      </c>
      <c r="C32" s="235">
        <v>2207</v>
      </c>
    </row>
    <row r="33" spans="1:4" ht="14.4" thickBot="1" x14ac:dyDescent="0.3">
      <c r="A33" s="238" t="s">
        <v>401</v>
      </c>
      <c r="B33" s="234" t="s">
        <v>409</v>
      </c>
      <c r="C33" s="235">
        <v>2208</v>
      </c>
    </row>
    <row r="34" spans="1:4" ht="14.4" thickBot="1" x14ac:dyDescent="0.3">
      <c r="A34" s="238" t="s">
        <v>401</v>
      </c>
      <c r="B34" s="234" t="s">
        <v>410</v>
      </c>
      <c r="C34" s="235">
        <v>2209</v>
      </c>
    </row>
    <row r="35" spans="1:4" ht="14.4" thickBot="1" x14ac:dyDescent="0.3">
      <c r="A35" s="238" t="s">
        <v>401</v>
      </c>
      <c r="B35" s="234" t="s">
        <v>411</v>
      </c>
      <c r="C35" s="235">
        <v>2210</v>
      </c>
    </row>
    <row r="36" spans="1:4" ht="14.4" thickBot="1" x14ac:dyDescent="0.3">
      <c r="A36" s="238" t="s">
        <v>401</v>
      </c>
      <c r="B36" s="234" t="s">
        <v>412</v>
      </c>
      <c r="C36" s="235">
        <v>2211</v>
      </c>
    </row>
    <row r="37" spans="1:4" ht="14.4" thickBot="1" x14ac:dyDescent="0.3">
      <c r="A37" s="238" t="s">
        <v>401</v>
      </c>
      <c r="B37" s="234" t="s">
        <v>413</v>
      </c>
      <c r="C37" s="235">
        <v>2212</v>
      </c>
    </row>
    <row r="38" spans="1:4" ht="14.4" thickBot="1" x14ac:dyDescent="0.3">
      <c r="A38" s="238" t="s">
        <v>401</v>
      </c>
      <c r="B38" s="234" t="s">
        <v>414</v>
      </c>
      <c r="C38" s="235">
        <v>2213</v>
      </c>
    </row>
    <row r="39" spans="1:4" ht="14.4" thickBot="1" x14ac:dyDescent="0.3">
      <c r="A39" s="238" t="s">
        <v>401</v>
      </c>
      <c r="B39" s="234" t="s">
        <v>415</v>
      </c>
      <c r="C39" s="235">
        <v>2214</v>
      </c>
    </row>
    <row r="40" spans="1:4" ht="14.4" thickBot="1" x14ac:dyDescent="0.3">
      <c r="A40" s="238" t="s">
        <v>401</v>
      </c>
      <c r="B40" s="234" t="s">
        <v>416</v>
      </c>
      <c r="C40" s="235">
        <v>2290</v>
      </c>
    </row>
    <row r="41" spans="1:4" ht="14.4" thickBot="1" x14ac:dyDescent="0.3">
      <c r="A41" s="238" t="s">
        <v>401</v>
      </c>
      <c r="B41" s="234" t="s">
        <v>417</v>
      </c>
      <c r="C41" s="235">
        <v>2299</v>
      </c>
    </row>
    <row r="42" spans="1:4" ht="14.4" thickBot="1" x14ac:dyDescent="0.3">
      <c r="A42" s="237" t="s">
        <v>418</v>
      </c>
      <c r="B42" s="234" t="s">
        <v>419</v>
      </c>
      <c r="C42" s="235">
        <v>2301</v>
      </c>
      <c r="D42" s="231" t="s">
        <v>155</v>
      </c>
    </row>
    <row r="43" spans="1:4" ht="14.4" thickBot="1" x14ac:dyDescent="0.3">
      <c r="A43" s="238" t="s">
        <v>418</v>
      </c>
      <c r="B43" s="234" t="s">
        <v>420</v>
      </c>
      <c r="C43" s="235">
        <v>2302</v>
      </c>
    </row>
    <row r="44" spans="1:4" ht="14.4" thickBot="1" x14ac:dyDescent="0.3">
      <c r="A44" s="238" t="s">
        <v>418</v>
      </c>
      <c r="B44" s="234" t="s">
        <v>421</v>
      </c>
      <c r="C44" s="235">
        <v>2303</v>
      </c>
    </row>
    <row r="45" spans="1:4" ht="14.4" thickBot="1" x14ac:dyDescent="0.3">
      <c r="A45" s="238" t="s">
        <v>418</v>
      </c>
      <c r="B45" s="234" t="s">
        <v>422</v>
      </c>
      <c r="C45" s="235">
        <v>2304</v>
      </c>
    </row>
    <row r="46" spans="1:4" ht="14.4" thickBot="1" x14ac:dyDescent="0.3">
      <c r="A46" s="238" t="s">
        <v>418</v>
      </c>
      <c r="B46" s="234" t="s">
        <v>423</v>
      </c>
      <c r="C46" s="235">
        <v>2305</v>
      </c>
    </row>
    <row r="47" spans="1:4" ht="14.4" thickBot="1" x14ac:dyDescent="0.3">
      <c r="A47" s="238" t="s">
        <v>418</v>
      </c>
      <c r="B47" s="234" t="s">
        <v>424</v>
      </c>
      <c r="C47" s="235">
        <v>2306</v>
      </c>
    </row>
    <row r="48" spans="1:4" ht="14.4" thickBot="1" x14ac:dyDescent="0.3">
      <c r="A48" s="238" t="s">
        <v>418</v>
      </c>
      <c r="B48" s="234" t="s">
        <v>411</v>
      </c>
      <c r="C48" s="235">
        <v>2307</v>
      </c>
    </row>
    <row r="49" spans="1:4" ht="14.4" thickBot="1" x14ac:dyDescent="0.3">
      <c r="A49" s="238" t="s">
        <v>418</v>
      </c>
      <c r="B49" s="234" t="s">
        <v>425</v>
      </c>
      <c r="C49" s="235">
        <v>2390</v>
      </c>
    </row>
    <row r="50" spans="1:4" ht="14.4" thickBot="1" x14ac:dyDescent="0.3">
      <c r="A50" s="238" t="s">
        <v>418</v>
      </c>
      <c r="B50" s="234" t="s">
        <v>426</v>
      </c>
      <c r="C50" s="235">
        <v>2391</v>
      </c>
    </row>
    <row r="51" spans="1:4" ht="14.4" thickBot="1" x14ac:dyDescent="0.3">
      <c r="A51" s="239" t="s">
        <v>418</v>
      </c>
      <c r="B51" s="234" t="s">
        <v>427</v>
      </c>
      <c r="C51" s="235">
        <v>2399</v>
      </c>
    </row>
    <row r="52" spans="1:4" ht="14.4" thickBot="1" x14ac:dyDescent="0.3">
      <c r="A52" s="237" t="s">
        <v>428</v>
      </c>
      <c r="B52" s="234" t="s">
        <v>429</v>
      </c>
      <c r="C52" s="235">
        <v>2401</v>
      </c>
      <c r="D52" s="231" t="s">
        <v>155</v>
      </c>
    </row>
    <row r="53" spans="1:4" ht="14.4" thickBot="1" x14ac:dyDescent="0.3">
      <c r="A53" s="238" t="s">
        <v>428</v>
      </c>
      <c r="B53" s="234" t="s">
        <v>430</v>
      </c>
      <c r="C53" s="235">
        <v>2402</v>
      </c>
    </row>
    <row r="54" spans="1:4" ht="14.4" thickBot="1" x14ac:dyDescent="0.3">
      <c r="A54" s="238" t="s">
        <v>428</v>
      </c>
      <c r="B54" s="234" t="s">
        <v>420</v>
      </c>
      <c r="C54" s="235">
        <v>2403</v>
      </c>
    </row>
    <row r="55" spans="1:4" ht="14.4" thickBot="1" x14ac:dyDescent="0.3">
      <c r="A55" s="238" t="s">
        <v>428</v>
      </c>
      <c r="B55" s="234" t="s">
        <v>431</v>
      </c>
      <c r="C55" s="235">
        <v>2404</v>
      </c>
    </row>
    <row r="56" spans="1:4" ht="14.4" thickBot="1" x14ac:dyDescent="0.3">
      <c r="A56" s="238" t="s">
        <v>428</v>
      </c>
      <c r="B56" s="234" t="s">
        <v>432</v>
      </c>
      <c r="C56" s="235">
        <v>2405</v>
      </c>
    </row>
    <row r="57" spans="1:4" ht="14.4" thickBot="1" x14ac:dyDescent="0.3">
      <c r="A57" s="238" t="s">
        <v>428</v>
      </c>
      <c r="B57" s="234" t="s">
        <v>433</v>
      </c>
      <c r="C57" s="235">
        <v>2406</v>
      </c>
    </row>
    <row r="58" spans="1:4" ht="14.4" thickBot="1" x14ac:dyDescent="0.3">
      <c r="A58" s="238" t="s">
        <v>428</v>
      </c>
      <c r="B58" s="234" t="s">
        <v>434</v>
      </c>
      <c r="C58" s="235">
        <v>2407</v>
      </c>
    </row>
    <row r="59" spans="1:4" ht="14.4" thickBot="1" x14ac:dyDescent="0.3">
      <c r="A59" s="238" t="s">
        <v>428</v>
      </c>
      <c r="B59" s="234" t="s">
        <v>435</v>
      </c>
      <c r="C59" s="235">
        <v>2408</v>
      </c>
    </row>
    <row r="60" spans="1:4" ht="14.4" thickBot="1" x14ac:dyDescent="0.3">
      <c r="A60" s="238" t="s">
        <v>428</v>
      </c>
      <c r="B60" s="234" t="s">
        <v>436</v>
      </c>
      <c r="C60" s="235">
        <v>2409</v>
      </c>
    </row>
    <row r="61" spans="1:4" ht="14.4" thickBot="1" x14ac:dyDescent="0.3">
      <c r="A61" s="238" t="s">
        <v>428</v>
      </c>
      <c r="B61" s="234" t="s">
        <v>437</v>
      </c>
      <c r="C61" s="235">
        <v>2410</v>
      </c>
    </row>
    <row r="62" spans="1:4" ht="14.4" thickBot="1" x14ac:dyDescent="0.3">
      <c r="A62" s="238" t="s">
        <v>428</v>
      </c>
      <c r="B62" s="234" t="s">
        <v>438</v>
      </c>
      <c r="C62" s="235">
        <v>2411</v>
      </c>
    </row>
    <row r="63" spans="1:4" ht="14.4" thickBot="1" x14ac:dyDescent="0.3">
      <c r="A63" s="238" t="s">
        <v>428</v>
      </c>
      <c r="B63" s="234" t="s">
        <v>439</v>
      </c>
      <c r="C63" s="235">
        <v>2412</v>
      </c>
    </row>
    <row r="64" spans="1:4" ht="14.4" thickBot="1" x14ac:dyDescent="0.3">
      <c r="A64" s="238" t="s">
        <v>428</v>
      </c>
      <c r="B64" s="234" t="s">
        <v>440</v>
      </c>
      <c r="C64" s="235">
        <v>2413</v>
      </c>
    </row>
    <row r="65" spans="1:4" ht="14.4" thickBot="1" x14ac:dyDescent="0.3">
      <c r="A65" s="238" t="s">
        <v>428</v>
      </c>
      <c r="B65" s="234" t="s">
        <v>441</v>
      </c>
      <c r="C65" s="235">
        <v>2414</v>
      </c>
    </row>
    <row r="66" spans="1:4" ht="14.4" thickBot="1" x14ac:dyDescent="0.3">
      <c r="A66" s="238" t="s">
        <v>428</v>
      </c>
      <c r="B66" s="234" t="s">
        <v>442</v>
      </c>
      <c r="C66" s="235">
        <v>2415</v>
      </c>
    </row>
    <row r="67" spans="1:4" ht="14.4" thickBot="1" x14ac:dyDescent="0.3">
      <c r="A67" s="238" t="s">
        <v>428</v>
      </c>
      <c r="B67" s="234" t="s">
        <v>443</v>
      </c>
      <c r="C67" s="235">
        <v>2416</v>
      </c>
    </row>
    <row r="68" spans="1:4" ht="14.4" thickBot="1" x14ac:dyDescent="0.3">
      <c r="A68" s="238" t="s">
        <v>428</v>
      </c>
      <c r="B68" s="234" t="s">
        <v>444</v>
      </c>
      <c r="C68" s="235">
        <v>2417</v>
      </c>
    </row>
    <row r="69" spans="1:4" ht="14.4" thickBot="1" x14ac:dyDescent="0.3">
      <c r="A69" s="238" t="s">
        <v>428</v>
      </c>
      <c r="B69" s="234" t="s">
        <v>445</v>
      </c>
      <c r="C69" s="235">
        <v>2418</v>
      </c>
    </row>
    <row r="70" spans="1:4" ht="14.4" thickBot="1" x14ac:dyDescent="0.3">
      <c r="A70" s="238" t="s">
        <v>428</v>
      </c>
      <c r="B70" s="234" t="s">
        <v>446</v>
      </c>
      <c r="C70" s="235">
        <v>2419</v>
      </c>
    </row>
    <row r="71" spans="1:4" ht="14.4" thickBot="1" x14ac:dyDescent="0.3">
      <c r="A71" s="238" t="s">
        <v>428</v>
      </c>
      <c r="B71" s="234" t="s">
        <v>447</v>
      </c>
      <c r="C71" s="235">
        <v>2420</v>
      </c>
    </row>
    <row r="72" spans="1:4" ht="14.4" thickBot="1" x14ac:dyDescent="0.3">
      <c r="A72" s="238" t="s">
        <v>428</v>
      </c>
      <c r="B72" s="234" t="s">
        <v>448</v>
      </c>
      <c r="C72" s="235">
        <v>2490</v>
      </c>
    </row>
    <row r="73" spans="1:4" ht="14.4" thickBot="1" x14ac:dyDescent="0.3">
      <c r="A73" s="238" t="s">
        <v>428</v>
      </c>
      <c r="B73" s="234" t="s">
        <v>449</v>
      </c>
      <c r="C73" s="235">
        <v>2499</v>
      </c>
    </row>
    <row r="74" spans="1:4" ht="13.5" customHeight="1" thickBot="1" x14ac:dyDescent="0.3">
      <c r="A74" s="240" t="s">
        <v>450</v>
      </c>
      <c r="B74" s="234" t="s">
        <v>451</v>
      </c>
      <c r="C74" s="235">
        <v>2501</v>
      </c>
      <c r="D74" s="231" t="s">
        <v>155</v>
      </c>
    </row>
    <row r="75" spans="1:4" ht="14.4" thickBot="1" x14ac:dyDescent="0.3">
      <c r="A75" s="238" t="s">
        <v>450</v>
      </c>
      <c r="B75" s="234" t="s">
        <v>452</v>
      </c>
      <c r="C75" s="235">
        <v>2502</v>
      </c>
    </row>
    <row r="76" spans="1:4" ht="14.4" thickBot="1" x14ac:dyDescent="0.3">
      <c r="A76" s="238" t="s">
        <v>450</v>
      </c>
      <c r="B76" s="234" t="s">
        <v>453</v>
      </c>
      <c r="C76" s="235">
        <v>2503</v>
      </c>
    </row>
    <row r="77" spans="1:4" ht="14.4" thickBot="1" x14ac:dyDescent="0.3">
      <c r="A77" s="238" t="s">
        <v>450</v>
      </c>
      <c r="B77" s="234" t="s">
        <v>454</v>
      </c>
      <c r="C77" s="235">
        <v>2504</v>
      </c>
    </row>
    <row r="78" spans="1:4" ht="14.4" thickBot="1" x14ac:dyDescent="0.3">
      <c r="A78" s="238" t="s">
        <v>450</v>
      </c>
      <c r="B78" s="234" t="s">
        <v>455</v>
      </c>
      <c r="C78" s="235">
        <v>2505</v>
      </c>
    </row>
    <row r="79" spans="1:4" ht="14.4" thickBot="1" x14ac:dyDescent="0.3">
      <c r="A79" s="238" t="s">
        <v>450</v>
      </c>
      <c r="B79" s="234" t="s">
        <v>456</v>
      </c>
      <c r="C79" s="235">
        <v>2506</v>
      </c>
    </row>
    <row r="80" spans="1:4" ht="14.4" thickBot="1" x14ac:dyDescent="0.3">
      <c r="A80" s="238" t="s">
        <v>450</v>
      </c>
      <c r="B80" s="234" t="s">
        <v>457</v>
      </c>
      <c r="C80" s="235">
        <v>2507</v>
      </c>
    </row>
    <row r="81" spans="1:4" ht="14.4" thickBot="1" x14ac:dyDescent="0.3">
      <c r="A81" s="238" t="s">
        <v>450</v>
      </c>
      <c r="B81" s="234" t="s">
        <v>458</v>
      </c>
      <c r="C81" s="235">
        <v>2508</v>
      </c>
    </row>
    <row r="82" spans="1:4" ht="14.4" thickBot="1" x14ac:dyDescent="0.3">
      <c r="A82" s="238" t="s">
        <v>450</v>
      </c>
      <c r="B82" s="234" t="s">
        <v>459</v>
      </c>
      <c r="C82" s="235">
        <v>2509</v>
      </c>
    </row>
    <row r="83" spans="1:4" ht="14.4" thickBot="1" x14ac:dyDescent="0.3">
      <c r="A83" s="238" t="s">
        <v>450</v>
      </c>
      <c r="B83" s="234" t="s">
        <v>460</v>
      </c>
      <c r="C83" s="235">
        <v>2510</v>
      </c>
    </row>
    <row r="84" spans="1:4" ht="14.4" thickBot="1" x14ac:dyDescent="0.3">
      <c r="A84" s="238" t="s">
        <v>450</v>
      </c>
      <c r="B84" s="234" t="s">
        <v>461</v>
      </c>
      <c r="C84" s="235">
        <v>2511</v>
      </c>
    </row>
    <row r="85" spans="1:4" ht="14.4" thickBot="1" x14ac:dyDescent="0.3">
      <c r="A85" s="238" t="s">
        <v>450</v>
      </c>
      <c r="B85" s="234" t="s">
        <v>462</v>
      </c>
      <c r="C85" s="235">
        <v>2512</v>
      </c>
    </row>
    <row r="86" spans="1:4" ht="14.4" thickBot="1" x14ac:dyDescent="0.3">
      <c r="A86" s="241" t="s">
        <v>450</v>
      </c>
      <c r="B86" s="242" t="s">
        <v>463</v>
      </c>
      <c r="C86" s="235">
        <v>2599</v>
      </c>
    </row>
    <row r="87" spans="1:4" ht="14.4" thickBot="1" x14ac:dyDescent="0.3">
      <c r="A87" s="240" t="s">
        <v>464</v>
      </c>
      <c r="B87" s="234" t="s">
        <v>465</v>
      </c>
      <c r="C87" s="235">
        <v>3101</v>
      </c>
      <c r="D87" s="231" t="s">
        <v>155</v>
      </c>
    </row>
    <row r="88" spans="1:4" ht="14.4" thickBot="1" x14ac:dyDescent="0.3">
      <c r="A88" s="236" t="s">
        <v>464</v>
      </c>
      <c r="B88" s="234" t="s">
        <v>466</v>
      </c>
      <c r="C88" s="235">
        <v>3102</v>
      </c>
    </row>
    <row r="89" spans="1:4" ht="14.4" thickBot="1" x14ac:dyDescent="0.3">
      <c r="A89" s="236" t="s">
        <v>464</v>
      </c>
      <c r="B89" s="234" t="s">
        <v>467</v>
      </c>
      <c r="C89" s="235">
        <v>3103</v>
      </c>
    </row>
    <row r="90" spans="1:4" ht="14.4" thickBot="1" x14ac:dyDescent="0.3">
      <c r="A90" s="236" t="s">
        <v>464</v>
      </c>
      <c r="B90" s="234" t="s">
        <v>468</v>
      </c>
      <c r="C90" s="235">
        <v>3104</v>
      </c>
    </row>
    <row r="91" spans="1:4" ht="14.4" thickBot="1" x14ac:dyDescent="0.3">
      <c r="A91" s="236" t="s">
        <v>464</v>
      </c>
      <c r="B91" s="234" t="s">
        <v>469</v>
      </c>
      <c r="C91" s="235">
        <v>3105</v>
      </c>
    </row>
    <row r="92" spans="1:4" ht="14.4" thickBot="1" x14ac:dyDescent="0.3">
      <c r="A92" s="236" t="s">
        <v>464</v>
      </c>
      <c r="B92" s="234" t="s">
        <v>470</v>
      </c>
      <c r="C92" s="235">
        <v>3106</v>
      </c>
    </row>
    <row r="93" spans="1:4" ht="14.4" thickBot="1" x14ac:dyDescent="0.3">
      <c r="A93" s="236" t="s">
        <v>464</v>
      </c>
      <c r="B93" s="234" t="s">
        <v>471</v>
      </c>
      <c r="C93" s="235">
        <v>3107</v>
      </c>
    </row>
    <row r="94" spans="1:4" ht="14.4" thickBot="1" x14ac:dyDescent="0.3">
      <c r="A94" s="236" t="s">
        <v>464</v>
      </c>
      <c r="B94" s="234" t="s">
        <v>472</v>
      </c>
      <c r="C94" s="235">
        <v>3108</v>
      </c>
    </row>
    <row r="95" spans="1:4" ht="14.4" thickBot="1" x14ac:dyDescent="0.3">
      <c r="A95" s="236" t="s">
        <v>464</v>
      </c>
      <c r="B95" s="234" t="s">
        <v>473</v>
      </c>
      <c r="C95" s="235">
        <v>3109</v>
      </c>
    </row>
    <row r="96" spans="1:4" ht="14.4" thickBot="1" x14ac:dyDescent="0.3">
      <c r="A96" s="243" t="s">
        <v>464</v>
      </c>
      <c r="B96" s="234" t="s">
        <v>474</v>
      </c>
      <c r="C96" s="235">
        <v>3199</v>
      </c>
    </row>
    <row r="97" spans="1:4" ht="14.4" thickBot="1" x14ac:dyDescent="0.3">
      <c r="A97" s="237" t="s">
        <v>475</v>
      </c>
      <c r="B97" s="234" t="s">
        <v>476</v>
      </c>
      <c r="C97" s="235">
        <v>3201</v>
      </c>
      <c r="D97" s="231" t="s">
        <v>155</v>
      </c>
    </row>
    <row r="98" spans="1:4" ht="14.4" thickBot="1" x14ac:dyDescent="0.3">
      <c r="A98" s="238" t="s">
        <v>475</v>
      </c>
      <c r="B98" s="234" t="s">
        <v>477</v>
      </c>
      <c r="C98" s="235">
        <v>3202</v>
      </c>
    </row>
    <row r="99" spans="1:4" ht="14.4" thickBot="1" x14ac:dyDescent="0.3">
      <c r="A99" s="238" t="s">
        <v>475</v>
      </c>
      <c r="B99" s="234" t="s">
        <v>478</v>
      </c>
      <c r="C99" s="235">
        <v>3203</v>
      </c>
    </row>
    <row r="100" spans="1:4" ht="14.4" thickBot="1" x14ac:dyDescent="0.3">
      <c r="A100" s="238" t="s">
        <v>475</v>
      </c>
      <c r="B100" s="234" t="s">
        <v>479</v>
      </c>
      <c r="C100" s="235">
        <v>3204</v>
      </c>
    </row>
    <row r="101" spans="1:4" ht="14.4" thickBot="1" x14ac:dyDescent="0.3">
      <c r="A101" s="238" t="s">
        <v>475</v>
      </c>
      <c r="B101" s="234" t="s">
        <v>480</v>
      </c>
      <c r="C101" s="235">
        <v>3205</v>
      </c>
    </row>
    <row r="102" spans="1:4" ht="14.4" thickBot="1" x14ac:dyDescent="0.3">
      <c r="A102" s="238" t="s">
        <v>475</v>
      </c>
      <c r="B102" s="234" t="s">
        <v>481</v>
      </c>
      <c r="C102" s="235">
        <v>3206</v>
      </c>
    </row>
    <row r="103" spans="1:4" ht="14.4" thickBot="1" x14ac:dyDescent="0.3">
      <c r="A103" s="238" t="s">
        <v>475</v>
      </c>
      <c r="B103" s="234" t="s">
        <v>482</v>
      </c>
      <c r="C103" s="235">
        <v>3207</v>
      </c>
    </row>
    <row r="104" spans="1:4" ht="14.4" thickBot="1" x14ac:dyDescent="0.3">
      <c r="A104" s="238" t="s">
        <v>475</v>
      </c>
      <c r="B104" s="234" t="s">
        <v>483</v>
      </c>
      <c r="C104" s="235">
        <v>3208</v>
      </c>
    </row>
    <row r="105" spans="1:4" ht="14.4" thickBot="1" x14ac:dyDescent="0.3">
      <c r="A105" s="238" t="s">
        <v>475</v>
      </c>
      <c r="B105" s="234" t="s">
        <v>484</v>
      </c>
      <c r="C105" s="235">
        <v>3209</v>
      </c>
    </row>
    <row r="106" spans="1:4" ht="14.4" thickBot="1" x14ac:dyDescent="0.3">
      <c r="A106" s="238" t="s">
        <v>475</v>
      </c>
      <c r="B106" s="234" t="s">
        <v>485</v>
      </c>
      <c r="C106" s="235">
        <v>3210</v>
      </c>
    </row>
    <row r="107" spans="1:4" ht="14.4" thickBot="1" x14ac:dyDescent="0.3">
      <c r="A107" s="238" t="s">
        <v>475</v>
      </c>
      <c r="B107" s="234" t="s">
        <v>486</v>
      </c>
      <c r="C107" s="235">
        <v>3211</v>
      </c>
    </row>
    <row r="108" spans="1:4" ht="14.4" thickBot="1" x14ac:dyDescent="0.3">
      <c r="A108" s="238" t="s">
        <v>475</v>
      </c>
      <c r="B108" s="234" t="s">
        <v>487</v>
      </c>
      <c r="C108" s="235">
        <v>3212</v>
      </c>
    </row>
    <row r="109" spans="1:4" ht="14.4" thickBot="1" x14ac:dyDescent="0.3">
      <c r="A109" s="238" t="s">
        <v>475</v>
      </c>
      <c r="B109" s="234" t="s">
        <v>488</v>
      </c>
      <c r="C109" s="235">
        <v>3213</v>
      </c>
    </row>
    <row r="110" spans="1:4" ht="14.4" thickBot="1" x14ac:dyDescent="0.3">
      <c r="A110" s="238" t="s">
        <v>475</v>
      </c>
      <c r="B110" s="234" t="s">
        <v>489</v>
      </c>
      <c r="C110" s="235">
        <v>3214</v>
      </c>
    </row>
    <row r="111" spans="1:4" ht="14.4" thickBot="1" x14ac:dyDescent="0.3">
      <c r="A111" s="241" t="s">
        <v>475</v>
      </c>
      <c r="B111" s="234" t="s">
        <v>490</v>
      </c>
      <c r="C111" s="235">
        <v>3299</v>
      </c>
    </row>
    <row r="112" spans="1:4" ht="14.4" thickBot="1" x14ac:dyDescent="0.3">
      <c r="A112" s="237" t="s">
        <v>491</v>
      </c>
      <c r="B112" s="234" t="s">
        <v>492</v>
      </c>
      <c r="C112" s="235">
        <v>3301</v>
      </c>
      <c r="D112" s="231" t="s">
        <v>155</v>
      </c>
    </row>
    <row r="113" spans="1:3" ht="14.4" thickBot="1" x14ac:dyDescent="0.3">
      <c r="A113" s="238" t="s">
        <v>491</v>
      </c>
      <c r="B113" s="234" t="s">
        <v>493</v>
      </c>
      <c r="C113" s="235">
        <v>3302</v>
      </c>
    </row>
    <row r="114" spans="1:3" ht="14.4" thickBot="1" x14ac:dyDescent="0.3">
      <c r="A114" s="238" t="s">
        <v>491</v>
      </c>
      <c r="B114" s="234" t="s">
        <v>494</v>
      </c>
      <c r="C114" s="235">
        <v>3303</v>
      </c>
    </row>
    <row r="115" spans="1:3" ht="14.4" thickBot="1" x14ac:dyDescent="0.3">
      <c r="A115" s="238" t="s">
        <v>491</v>
      </c>
      <c r="B115" s="234" t="s">
        <v>495</v>
      </c>
      <c r="C115" s="235">
        <v>3304</v>
      </c>
    </row>
    <row r="116" spans="1:3" ht="14.4" thickBot="1" x14ac:dyDescent="0.3">
      <c r="A116" s="238" t="s">
        <v>491</v>
      </c>
      <c r="B116" s="234" t="s">
        <v>496</v>
      </c>
      <c r="C116" s="235">
        <v>3305</v>
      </c>
    </row>
    <row r="117" spans="1:3" ht="14.4" thickBot="1" x14ac:dyDescent="0.3">
      <c r="A117" s="238" t="s">
        <v>491</v>
      </c>
      <c r="B117" s="234" t="s">
        <v>497</v>
      </c>
      <c r="C117" s="235">
        <v>3306</v>
      </c>
    </row>
    <row r="118" spans="1:3" ht="14.4" thickBot="1" x14ac:dyDescent="0.3">
      <c r="A118" s="238" t="s">
        <v>491</v>
      </c>
      <c r="B118" s="234" t="s">
        <v>498</v>
      </c>
      <c r="C118" s="235">
        <v>3307</v>
      </c>
    </row>
    <row r="119" spans="1:3" ht="14.4" thickBot="1" x14ac:dyDescent="0.3">
      <c r="A119" s="238" t="s">
        <v>491</v>
      </c>
      <c r="B119" s="234" t="s">
        <v>499</v>
      </c>
      <c r="C119" s="235">
        <v>3308</v>
      </c>
    </row>
    <row r="120" spans="1:3" ht="14.4" thickBot="1" x14ac:dyDescent="0.3">
      <c r="A120" s="238" t="s">
        <v>491</v>
      </c>
      <c r="B120" s="234" t="s">
        <v>500</v>
      </c>
      <c r="C120" s="235">
        <v>3309</v>
      </c>
    </row>
    <row r="121" spans="1:3" ht="14.4" thickBot="1" x14ac:dyDescent="0.3">
      <c r="A121" s="238" t="s">
        <v>491</v>
      </c>
      <c r="B121" s="234" t="s">
        <v>501</v>
      </c>
      <c r="C121" s="235">
        <v>3310</v>
      </c>
    </row>
    <row r="122" spans="1:3" ht="14.4" thickBot="1" x14ac:dyDescent="0.3">
      <c r="A122" s="238" t="s">
        <v>491</v>
      </c>
      <c r="B122" s="234" t="s">
        <v>502</v>
      </c>
      <c r="C122" s="235">
        <v>3311</v>
      </c>
    </row>
    <row r="123" spans="1:3" ht="14.4" thickBot="1" x14ac:dyDescent="0.3">
      <c r="A123" s="238" t="s">
        <v>491</v>
      </c>
      <c r="B123" s="234" t="s">
        <v>503</v>
      </c>
      <c r="C123" s="235">
        <v>3312</v>
      </c>
    </row>
    <row r="124" spans="1:3" ht="14.4" thickBot="1" x14ac:dyDescent="0.3">
      <c r="A124" s="238" t="s">
        <v>491</v>
      </c>
      <c r="B124" s="234" t="s">
        <v>504</v>
      </c>
      <c r="C124" s="235">
        <v>3313</v>
      </c>
    </row>
    <row r="125" spans="1:3" ht="14.4" thickBot="1" x14ac:dyDescent="0.3">
      <c r="A125" s="238" t="s">
        <v>491</v>
      </c>
      <c r="B125" s="234" t="s">
        <v>505</v>
      </c>
      <c r="C125" s="235">
        <v>3314</v>
      </c>
    </row>
    <row r="126" spans="1:3" ht="14.4" thickBot="1" x14ac:dyDescent="0.3">
      <c r="A126" s="238" t="s">
        <v>491</v>
      </c>
      <c r="B126" s="234" t="s">
        <v>506</v>
      </c>
      <c r="C126" s="235">
        <v>3315</v>
      </c>
    </row>
    <row r="127" spans="1:3" ht="14.4" thickBot="1" x14ac:dyDescent="0.3">
      <c r="A127" s="238" t="s">
        <v>491</v>
      </c>
      <c r="B127" s="234" t="s">
        <v>507</v>
      </c>
      <c r="C127" s="235">
        <v>3316</v>
      </c>
    </row>
    <row r="128" spans="1:3" ht="14.4" thickBot="1" x14ac:dyDescent="0.3">
      <c r="A128" s="238" t="s">
        <v>491</v>
      </c>
      <c r="B128" s="234" t="s">
        <v>508</v>
      </c>
      <c r="C128" s="235">
        <v>3317</v>
      </c>
    </row>
    <row r="129" spans="1:4" ht="14.4" thickBot="1" x14ac:dyDescent="0.3">
      <c r="A129" s="238" t="s">
        <v>491</v>
      </c>
      <c r="B129" s="234" t="s">
        <v>509</v>
      </c>
      <c r="C129" s="235">
        <v>3318</v>
      </c>
    </row>
    <row r="130" spans="1:4" ht="14.4" thickBot="1" x14ac:dyDescent="0.3">
      <c r="A130" s="238" t="s">
        <v>491</v>
      </c>
      <c r="B130" s="234" t="s">
        <v>510</v>
      </c>
      <c r="C130" s="235">
        <v>3319</v>
      </c>
    </row>
    <row r="131" spans="1:4" ht="14.4" thickBot="1" x14ac:dyDescent="0.3">
      <c r="A131" s="238" t="s">
        <v>491</v>
      </c>
      <c r="B131" s="234" t="s">
        <v>511</v>
      </c>
      <c r="C131" s="235">
        <v>3320</v>
      </c>
    </row>
    <row r="132" spans="1:4" ht="14.4" thickBot="1" x14ac:dyDescent="0.3">
      <c r="A132" s="238" t="s">
        <v>491</v>
      </c>
      <c r="B132" s="234" t="s">
        <v>512</v>
      </c>
      <c r="C132" s="235">
        <v>3321</v>
      </c>
    </row>
    <row r="133" spans="1:4" ht="14.4" thickBot="1" x14ac:dyDescent="0.3">
      <c r="A133" s="238" t="s">
        <v>491</v>
      </c>
      <c r="B133" s="234" t="s">
        <v>513</v>
      </c>
      <c r="C133" s="235">
        <v>3322</v>
      </c>
    </row>
    <row r="134" spans="1:4" ht="14.4" thickBot="1" x14ac:dyDescent="0.3">
      <c r="A134" s="238" t="s">
        <v>491</v>
      </c>
      <c r="B134" s="234" t="s">
        <v>514</v>
      </c>
      <c r="C134" s="235">
        <v>3323</v>
      </c>
    </row>
    <row r="135" spans="1:4" ht="14.4" thickBot="1" x14ac:dyDescent="0.3">
      <c r="A135" s="238" t="s">
        <v>491</v>
      </c>
      <c r="B135" s="234" t="s">
        <v>515</v>
      </c>
      <c r="C135" s="235">
        <v>3324</v>
      </c>
    </row>
    <row r="136" spans="1:4" ht="14.4" thickBot="1" x14ac:dyDescent="0.3">
      <c r="A136" s="238" t="s">
        <v>491</v>
      </c>
      <c r="B136" s="234" t="s">
        <v>516</v>
      </c>
      <c r="C136" s="235">
        <v>3325</v>
      </c>
    </row>
    <row r="137" spans="1:4" ht="14.4" thickBot="1" x14ac:dyDescent="0.3">
      <c r="A137" s="238" t="s">
        <v>491</v>
      </c>
      <c r="B137" s="244" t="s">
        <v>517</v>
      </c>
      <c r="C137" s="235">
        <v>3326</v>
      </c>
    </row>
    <row r="138" spans="1:4" ht="14.4" thickBot="1" x14ac:dyDescent="0.3">
      <c r="A138" s="238" t="s">
        <v>491</v>
      </c>
      <c r="B138" s="234" t="s">
        <v>518</v>
      </c>
      <c r="C138" s="235">
        <v>3327</v>
      </c>
    </row>
    <row r="139" spans="1:4" ht="14.4" thickBot="1" x14ac:dyDescent="0.3">
      <c r="A139" s="238" t="s">
        <v>491</v>
      </c>
      <c r="B139" s="234" t="s">
        <v>519</v>
      </c>
      <c r="C139" s="235">
        <v>3328</v>
      </c>
    </row>
    <row r="140" spans="1:4" ht="14.4" thickBot="1" x14ac:dyDescent="0.3">
      <c r="A140" s="238" t="s">
        <v>491</v>
      </c>
      <c r="B140" s="234" t="s">
        <v>520</v>
      </c>
      <c r="C140" s="235">
        <v>3329</v>
      </c>
    </row>
    <row r="141" spans="1:4" ht="14.4" thickBot="1" x14ac:dyDescent="0.3">
      <c r="A141" s="238" t="s">
        <v>491</v>
      </c>
      <c r="B141" s="234" t="s">
        <v>521</v>
      </c>
      <c r="C141" s="235">
        <v>3399</v>
      </c>
    </row>
    <row r="142" spans="1:4" ht="14.4" thickBot="1" x14ac:dyDescent="0.3">
      <c r="A142" s="237" t="s">
        <v>522</v>
      </c>
      <c r="B142" s="234" t="s">
        <v>523</v>
      </c>
      <c r="C142" s="235">
        <v>5101</v>
      </c>
      <c r="D142" s="231" t="s">
        <v>155</v>
      </c>
    </row>
    <row r="143" spans="1:4" ht="14.4" thickBot="1" x14ac:dyDescent="0.3">
      <c r="A143" s="238" t="s">
        <v>522</v>
      </c>
      <c r="B143" s="234" t="s">
        <v>524</v>
      </c>
      <c r="C143" s="235">
        <v>5102</v>
      </c>
    </row>
    <row r="144" spans="1:4" ht="14.4" thickBot="1" x14ac:dyDescent="0.3">
      <c r="A144" s="238" t="s">
        <v>522</v>
      </c>
      <c r="B144" s="234" t="s">
        <v>525</v>
      </c>
      <c r="C144" s="235">
        <v>5103</v>
      </c>
    </row>
    <row r="145" spans="1:4" ht="14.4" thickBot="1" x14ac:dyDescent="0.3">
      <c r="A145" s="241" t="s">
        <v>522</v>
      </c>
      <c r="B145" s="234" t="s">
        <v>526</v>
      </c>
      <c r="C145" s="235">
        <v>5199</v>
      </c>
    </row>
    <row r="146" spans="1:4" ht="14.4" thickBot="1" x14ac:dyDescent="0.3">
      <c r="A146" s="237" t="s">
        <v>527</v>
      </c>
      <c r="B146" s="234" t="s">
        <v>528</v>
      </c>
      <c r="C146" s="235">
        <v>5201</v>
      </c>
    </row>
    <row r="147" spans="1:4" ht="14.4" thickBot="1" x14ac:dyDescent="0.3">
      <c r="A147" s="238" t="s">
        <v>527</v>
      </c>
      <c r="B147" s="234" t="s">
        <v>529</v>
      </c>
      <c r="C147" s="235">
        <v>5202</v>
      </c>
    </row>
    <row r="148" spans="1:4" ht="14.4" thickBot="1" x14ac:dyDescent="0.3">
      <c r="A148" s="238" t="s">
        <v>527</v>
      </c>
      <c r="B148" s="234" t="s">
        <v>530</v>
      </c>
      <c r="C148" s="235">
        <v>5203</v>
      </c>
    </row>
    <row r="149" spans="1:4" ht="14.4" thickBot="1" x14ac:dyDescent="0.3">
      <c r="A149" s="238" t="s">
        <v>527</v>
      </c>
      <c r="B149" s="234" t="s">
        <v>531</v>
      </c>
      <c r="C149" s="235">
        <v>5204</v>
      </c>
    </row>
    <row r="150" spans="1:4" ht="14.4" thickBot="1" x14ac:dyDescent="0.3">
      <c r="A150" s="238" t="s">
        <v>527</v>
      </c>
      <c r="B150" s="234" t="s">
        <v>532</v>
      </c>
      <c r="C150" s="235">
        <v>5205</v>
      </c>
    </row>
    <row r="151" spans="1:4" ht="14.4" thickBot="1" x14ac:dyDescent="0.3">
      <c r="A151" s="238" t="s">
        <v>527</v>
      </c>
      <c r="B151" s="234" t="s">
        <v>533</v>
      </c>
      <c r="C151" s="235">
        <v>5206</v>
      </c>
    </row>
    <row r="152" spans="1:4" ht="14.4" thickBot="1" x14ac:dyDescent="0.3">
      <c r="A152" s="238" t="s">
        <v>527</v>
      </c>
      <c r="B152" s="234" t="s">
        <v>534</v>
      </c>
      <c r="C152" s="235">
        <v>5207</v>
      </c>
    </row>
    <row r="153" spans="1:4" ht="14.4" thickBot="1" x14ac:dyDescent="0.3">
      <c r="A153" s="238" t="s">
        <v>527</v>
      </c>
      <c r="B153" s="234" t="s">
        <v>535</v>
      </c>
      <c r="C153" s="235">
        <v>5299</v>
      </c>
    </row>
    <row r="154" spans="1:4" ht="14.4" thickBot="1" x14ac:dyDescent="0.3">
      <c r="A154" s="245" t="s">
        <v>536</v>
      </c>
      <c r="B154" s="234" t="s">
        <v>537</v>
      </c>
      <c r="C154" s="235">
        <v>5301</v>
      </c>
      <c r="D154" s="231" t="s">
        <v>155</v>
      </c>
    </row>
    <row r="155" spans="1:4" ht="14.4" thickBot="1" x14ac:dyDescent="0.3">
      <c r="A155" s="246" t="s">
        <v>536</v>
      </c>
      <c r="B155" s="234" t="s">
        <v>538</v>
      </c>
      <c r="C155" s="235">
        <v>5302</v>
      </c>
    </row>
    <row r="156" spans="1:4" ht="14.4" thickBot="1" x14ac:dyDescent="0.3">
      <c r="A156" s="246" t="s">
        <v>536</v>
      </c>
      <c r="B156" s="234" t="s">
        <v>539</v>
      </c>
      <c r="C156" s="235">
        <v>5303</v>
      </c>
    </row>
    <row r="157" spans="1:4" ht="14.4" thickBot="1" x14ac:dyDescent="0.3">
      <c r="A157" s="246" t="s">
        <v>536</v>
      </c>
      <c r="B157" s="234" t="s">
        <v>540</v>
      </c>
      <c r="C157" s="235">
        <v>5304</v>
      </c>
    </row>
    <row r="158" spans="1:4" ht="14.4" thickBot="1" x14ac:dyDescent="0.3">
      <c r="A158" s="246" t="s">
        <v>536</v>
      </c>
      <c r="B158" s="234" t="s">
        <v>541</v>
      </c>
      <c r="C158" s="235">
        <v>5305</v>
      </c>
    </row>
    <row r="159" spans="1:4" ht="14.4" thickBot="1" x14ac:dyDescent="0.3">
      <c r="A159" s="246" t="s">
        <v>536</v>
      </c>
      <c r="B159" s="234" t="s">
        <v>542</v>
      </c>
      <c r="C159" s="235">
        <v>5306</v>
      </c>
    </row>
    <row r="160" spans="1:4" ht="14.4" thickBot="1" x14ac:dyDescent="0.3">
      <c r="A160" s="246" t="s">
        <v>536</v>
      </c>
      <c r="B160" s="234" t="s">
        <v>543</v>
      </c>
      <c r="C160" s="235">
        <v>5307</v>
      </c>
    </row>
    <row r="161" spans="1:4" ht="14.4" thickBot="1" x14ac:dyDescent="0.3">
      <c r="A161" s="246" t="s">
        <v>536</v>
      </c>
      <c r="B161" s="234" t="s">
        <v>544</v>
      </c>
      <c r="C161" s="235">
        <v>5308</v>
      </c>
    </row>
    <row r="162" spans="1:4" ht="14.4" thickBot="1" x14ac:dyDescent="0.3">
      <c r="A162" s="246" t="s">
        <v>536</v>
      </c>
      <c r="B162" s="234" t="s">
        <v>545</v>
      </c>
      <c r="C162" s="235">
        <v>5309</v>
      </c>
    </row>
    <row r="163" spans="1:4" ht="14.4" thickBot="1" x14ac:dyDescent="0.3">
      <c r="A163" s="246" t="s">
        <v>536</v>
      </c>
      <c r="B163" s="234" t="s">
        <v>546</v>
      </c>
      <c r="C163" s="235">
        <v>5310</v>
      </c>
    </row>
    <row r="164" spans="1:4" ht="14.4" thickBot="1" x14ac:dyDescent="0.3">
      <c r="A164" s="246" t="s">
        <v>536</v>
      </c>
      <c r="B164" s="234" t="s">
        <v>547</v>
      </c>
      <c r="C164" s="235">
        <v>5311</v>
      </c>
    </row>
    <row r="165" spans="1:4" ht="14.4" thickBot="1" x14ac:dyDescent="0.3">
      <c r="A165" s="246" t="s">
        <v>536</v>
      </c>
      <c r="B165" s="234" t="s">
        <v>548</v>
      </c>
      <c r="C165" s="235">
        <v>5312</v>
      </c>
    </row>
    <row r="166" spans="1:4" ht="14.4" thickBot="1" x14ac:dyDescent="0.3">
      <c r="A166" s="246" t="s">
        <v>536</v>
      </c>
      <c r="B166" s="234" t="s">
        <v>549</v>
      </c>
      <c r="C166" s="235">
        <v>5399</v>
      </c>
    </row>
    <row r="167" spans="1:4" ht="14.4" thickBot="1" x14ac:dyDescent="0.3">
      <c r="A167" s="247" t="s">
        <v>455</v>
      </c>
      <c r="B167" s="234" t="s">
        <v>550</v>
      </c>
      <c r="C167" s="235">
        <v>5401</v>
      </c>
      <c r="D167" s="231" t="s">
        <v>155</v>
      </c>
    </row>
    <row r="168" spans="1:4" ht="14.4" thickBot="1" x14ac:dyDescent="0.3">
      <c r="A168" s="238" t="s">
        <v>455</v>
      </c>
      <c r="B168" s="234" t="s">
        <v>551</v>
      </c>
      <c r="C168" s="235">
        <v>5402</v>
      </c>
    </row>
    <row r="169" spans="1:4" ht="14.4" thickBot="1" x14ac:dyDescent="0.3">
      <c r="A169" s="238" t="s">
        <v>455</v>
      </c>
      <c r="B169" s="234" t="s">
        <v>552</v>
      </c>
      <c r="C169" s="235">
        <v>5403</v>
      </c>
    </row>
    <row r="170" spans="1:4" ht="14.4" thickBot="1" x14ac:dyDescent="0.3">
      <c r="A170" s="238" t="s">
        <v>455</v>
      </c>
      <c r="B170" s="234" t="s">
        <v>553</v>
      </c>
      <c r="C170" s="235">
        <v>5404</v>
      </c>
    </row>
    <row r="171" spans="1:4" ht="14.4" thickBot="1" x14ac:dyDescent="0.3">
      <c r="A171" s="238" t="s">
        <v>455</v>
      </c>
      <c r="B171" s="234" t="s">
        <v>554</v>
      </c>
      <c r="C171" s="235">
        <v>5499</v>
      </c>
    </row>
    <row r="172" spans="1:4" ht="14.4" thickBot="1" x14ac:dyDescent="0.3">
      <c r="A172" s="237" t="s">
        <v>555</v>
      </c>
      <c r="B172" s="234" t="s">
        <v>556</v>
      </c>
      <c r="C172" s="235">
        <v>5501</v>
      </c>
    </row>
    <row r="173" spans="1:4" ht="14.4" thickBot="1" x14ac:dyDescent="0.3">
      <c r="A173" s="238" t="s">
        <v>555</v>
      </c>
      <c r="B173" s="234" t="s">
        <v>557</v>
      </c>
      <c r="C173" s="235">
        <v>5502</v>
      </c>
    </row>
    <row r="174" spans="1:4" ht="14.4" thickBot="1" x14ac:dyDescent="0.3">
      <c r="A174" s="238" t="s">
        <v>555</v>
      </c>
      <c r="B174" s="234" t="s">
        <v>558</v>
      </c>
      <c r="C174" s="235">
        <v>5503</v>
      </c>
    </row>
    <row r="175" spans="1:4" ht="14.4" thickBot="1" x14ac:dyDescent="0.3">
      <c r="A175" s="238" t="s">
        <v>555</v>
      </c>
      <c r="B175" s="234" t="s">
        <v>559</v>
      </c>
      <c r="C175" s="235">
        <v>5504</v>
      </c>
    </row>
    <row r="176" spans="1:4" ht="14.4" thickBot="1" x14ac:dyDescent="0.3">
      <c r="A176" s="238" t="s">
        <v>555</v>
      </c>
      <c r="B176" s="234" t="s">
        <v>560</v>
      </c>
      <c r="C176" s="235">
        <v>5505</v>
      </c>
    </row>
    <row r="177" spans="1:4" ht="14.4" thickBot="1" x14ac:dyDescent="0.3">
      <c r="A177" s="238" t="s">
        <v>555</v>
      </c>
      <c r="B177" s="234" t="s">
        <v>561</v>
      </c>
      <c r="C177" s="235">
        <v>5506</v>
      </c>
    </row>
    <row r="178" spans="1:4" ht="14.4" thickBot="1" x14ac:dyDescent="0.3">
      <c r="A178" s="238" t="s">
        <v>555</v>
      </c>
      <c r="B178" s="234" t="s">
        <v>562</v>
      </c>
      <c r="C178" s="235">
        <v>5599</v>
      </c>
    </row>
    <row r="179" spans="1:4" ht="13.5" customHeight="1" thickBot="1" x14ac:dyDescent="0.3">
      <c r="A179" s="247" t="s">
        <v>563</v>
      </c>
      <c r="B179" s="234" t="s">
        <v>564</v>
      </c>
      <c r="C179" s="235">
        <v>5601</v>
      </c>
      <c r="D179" s="231" t="s">
        <v>155</v>
      </c>
    </row>
    <row r="180" spans="1:4" ht="14.4" thickBot="1" x14ac:dyDescent="0.3">
      <c r="A180" s="238" t="s">
        <v>563</v>
      </c>
      <c r="B180" s="234" t="s">
        <v>565</v>
      </c>
      <c r="C180" s="235">
        <v>5602</v>
      </c>
    </row>
    <row r="181" spans="1:4" ht="14.4" thickBot="1" x14ac:dyDescent="0.3">
      <c r="A181" s="238" t="s">
        <v>563</v>
      </c>
      <c r="B181" s="234" t="s">
        <v>566</v>
      </c>
      <c r="C181" s="235">
        <v>5603</v>
      </c>
    </row>
    <row r="182" spans="1:4" ht="14.4" thickBot="1" x14ac:dyDescent="0.3">
      <c r="A182" s="238" t="s">
        <v>563</v>
      </c>
      <c r="B182" s="234" t="s">
        <v>567</v>
      </c>
      <c r="C182" s="235">
        <v>5604</v>
      </c>
    </row>
    <row r="183" spans="1:4" ht="14.4" thickBot="1" x14ac:dyDescent="0.3">
      <c r="A183" s="238" t="s">
        <v>563</v>
      </c>
      <c r="B183" s="234" t="s">
        <v>568</v>
      </c>
      <c r="C183" s="235">
        <v>5605</v>
      </c>
    </row>
    <row r="184" spans="1:4" ht="14.4" thickBot="1" x14ac:dyDescent="0.3">
      <c r="A184" s="238" t="s">
        <v>563</v>
      </c>
      <c r="B184" s="234" t="s">
        <v>569</v>
      </c>
      <c r="C184" s="235">
        <v>5699</v>
      </c>
    </row>
    <row r="185" spans="1:4" ht="14.4" thickBot="1" x14ac:dyDescent="0.3">
      <c r="A185" s="237" t="s">
        <v>570</v>
      </c>
      <c r="B185" s="234" t="s">
        <v>571</v>
      </c>
      <c r="C185" s="235">
        <v>5701</v>
      </c>
    </row>
    <row r="186" spans="1:4" ht="14.4" thickBot="1" x14ac:dyDescent="0.3">
      <c r="A186" s="238" t="s">
        <v>570</v>
      </c>
      <c r="B186" s="234" t="s">
        <v>572</v>
      </c>
      <c r="C186" s="235">
        <v>5702</v>
      </c>
    </row>
    <row r="187" spans="1:4" ht="14.4" thickBot="1" x14ac:dyDescent="0.3">
      <c r="A187" s="238" t="s">
        <v>570</v>
      </c>
      <c r="B187" s="234" t="s">
        <v>573</v>
      </c>
      <c r="C187" s="235">
        <v>5703</v>
      </c>
    </row>
    <row r="188" spans="1:4" ht="14.4" thickBot="1" x14ac:dyDescent="0.3">
      <c r="A188" s="238" t="s">
        <v>570</v>
      </c>
      <c r="B188" s="234" t="s">
        <v>574</v>
      </c>
      <c r="C188" s="235">
        <v>5704</v>
      </c>
    </row>
    <row r="189" spans="1:4" ht="14.4" thickBot="1" x14ac:dyDescent="0.3">
      <c r="A189" s="238" t="s">
        <v>570</v>
      </c>
      <c r="B189" s="234" t="s">
        <v>575</v>
      </c>
      <c r="C189" s="235">
        <v>5705</v>
      </c>
    </row>
    <row r="190" spans="1:4" ht="14.4" thickBot="1" x14ac:dyDescent="0.3">
      <c r="A190" s="238" t="s">
        <v>570</v>
      </c>
      <c r="B190" s="234" t="s">
        <v>576</v>
      </c>
      <c r="C190" s="235">
        <v>5799</v>
      </c>
    </row>
    <row r="191" spans="1:4" ht="14.4" thickBot="1" x14ac:dyDescent="0.3">
      <c r="A191" s="237" t="s">
        <v>577</v>
      </c>
      <c r="B191" s="234" t="s">
        <v>578</v>
      </c>
      <c r="C191" s="235">
        <v>5801</v>
      </c>
      <c r="D191" s="231" t="s">
        <v>155</v>
      </c>
    </row>
    <row r="192" spans="1:4" ht="14.4" thickBot="1" x14ac:dyDescent="0.3">
      <c r="A192" s="238" t="s">
        <v>577</v>
      </c>
      <c r="B192" s="234" t="s">
        <v>579</v>
      </c>
      <c r="C192" s="235">
        <v>5802</v>
      </c>
    </row>
    <row r="193" spans="1:4" ht="14.4" thickBot="1" x14ac:dyDescent="0.3">
      <c r="A193" s="238" t="s">
        <v>577</v>
      </c>
      <c r="B193" s="234" t="s">
        <v>580</v>
      </c>
      <c r="C193" s="235">
        <v>5803</v>
      </c>
    </row>
    <row r="194" spans="1:4" ht="12.75" customHeight="1" thickBot="1" x14ac:dyDescent="0.3">
      <c r="A194" s="238" t="s">
        <v>577</v>
      </c>
      <c r="B194" s="234" t="s">
        <v>581</v>
      </c>
      <c r="C194" s="235">
        <v>5899</v>
      </c>
    </row>
    <row r="195" spans="1:4" ht="14.4" thickBot="1" x14ac:dyDescent="0.3">
      <c r="A195" s="247" t="s">
        <v>582</v>
      </c>
      <c r="B195" s="234" t="s">
        <v>583</v>
      </c>
      <c r="C195" s="235">
        <v>5901</v>
      </c>
    </row>
    <row r="196" spans="1:4" ht="14.4" thickBot="1" x14ac:dyDescent="0.3">
      <c r="A196" s="238" t="s">
        <v>582</v>
      </c>
      <c r="B196" s="234" t="s">
        <v>584</v>
      </c>
      <c r="C196" s="235">
        <v>5902</v>
      </c>
    </row>
    <row r="197" spans="1:4" ht="14.4" thickBot="1" x14ac:dyDescent="0.3">
      <c r="A197" s="238" t="s">
        <v>582</v>
      </c>
      <c r="B197" s="234" t="s">
        <v>585</v>
      </c>
      <c r="C197" s="235">
        <v>5903</v>
      </c>
    </row>
    <row r="198" spans="1:4" ht="14.4" thickBot="1" x14ac:dyDescent="0.3">
      <c r="A198" s="238" t="s">
        <v>582</v>
      </c>
      <c r="B198" s="234" t="s">
        <v>586</v>
      </c>
      <c r="C198" s="235">
        <v>5904</v>
      </c>
    </row>
    <row r="199" spans="1:4" ht="14.4" thickBot="1" x14ac:dyDescent="0.3">
      <c r="A199" s="238" t="s">
        <v>582</v>
      </c>
      <c r="B199" s="234" t="s">
        <v>587</v>
      </c>
      <c r="C199" s="235">
        <v>5905</v>
      </c>
    </row>
    <row r="200" spans="1:4" ht="14.4" thickBot="1" x14ac:dyDescent="0.3">
      <c r="A200" s="238" t="s">
        <v>582</v>
      </c>
      <c r="B200" s="234" t="s">
        <v>588</v>
      </c>
      <c r="C200" s="235">
        <v>5906</v>
      </c>
    </row>
    <row r="201" spans="1:4" ht="14.4" thickBot="1" x14ac:dyDescent="0.3">
      <c r="A201" s="238" t="s">
        <v>582</v>
      </c>
      <c r="B201" s="234" t="s">
        <v>589</v>
      </c>
      <c r="C201" s="235">
        <v>5907</v>
      </c>
    </row>
    <row r="202" spans="1:4" ht="14.4" thickBot="1" x14ac:dyDescent="0.3">
      <c r="A202" s="238" t="s">
        <v>582</v>
      </c>
      <c r="B202" s="234" t="s">
        <v>590</v>
      </c>
      <c r="C202" s="235">
        <v>5908</v>
      </c>
    </row>
    <row r="203" spans="1:4" ht="14.4" thickBot="1" x14ac:dyDescent="0.3">
      <c r="A203" s="238" t="s">
        <v>582</v>
      </c>
      <c r="B203" s="234" t="s">
        <v>591</v>
      </c>
      <c r="C203" s="235">
        <v>5909</v>
      </c>
    </row>
    <row r="204" spans="1:4" ht="14.4" thickBot="1" x14ac:dyDescent="0.3">
      <c r="A204" s="238" t="s">
        <v>582</v>
      </c>
      <c r="B204" s="234" t="s">
        <v>592</v>
      </c>
      <c r="C204" s="235">
        <v>5910</v>
      </c>
    </row>
    <row r="205" spans="1:4" ht="14.4" thickBot="1" x14ac:dyDescent="0.3">
      <c r="A205" s="238" t="s">
        <v>582</v>
      </c>
      <c r="B205" s="234" t="s">
        <v>593</v>
      </c>
      <c r="C205" s="235">
        <v>5999</v>
      </c>
    </row>
    <row r="206" spans="1:4" ht="14.4" thickBot="1" x14ac:dyDescent="0.3">
      <c r="A206" s="237" t="s">
        <v>594</v>
      </c>
      <c r="B206" s="234" t="s">
        <v>482</v>
      </c>
      <c r="C206" s="235">
        <v>6101</v>
      </c>
      <c r="D206" s="231" t="s">
        <v>155</v>
      </c>
    </row>
    <row r="207" spans="1:4" ht="14.4" thickBot="1" x14ac:dyDescent="0.3">
      <c r="A207" s="238" t="s">
        <v>594</v>
      </c>
      <c r="B207" s="234" t="s">
        <v>595</v>
      </c>
      <c r="C207" s="235">
        <v>6102</v>
      </c>
    </row>
    <row r="208" spans="1:4" ht="14.4" thickBot="1" x14ac:dyDescent="0.3">
      <c r="A208" s="238" t="s">
        <v>594</v>
      </c>
      <c r="B208" s="234" t="s">
        <v>596</v>
      </c>
      <c r="C208" s="235">
        <v>6103</v>
      </c>
    </row>
    <row r="209" spans="1:4" ht="14.4" thickBot="1" x14ac:dyDescent="0.3">
      <c r="A209" s="238" t="s">
        <v>594</v>
      </c>
      <c r="B209" s="234" t="s">
        <v>597</v>
      </c>
      <c r="C209" s="235">
        <v>6104</v>
      </c>
    </row>
    <row r="210" spans="1:4" ht="14.4" thickBot="1" x14ac:dyDescent="0.3">
      <c r="A210" s="238" t="s">
        <v>594</v>
      </c>
      <c r="B210" s="234" t="s">
        <v>598</v>
      </c>
      <c r="C210" s="235">
        <v>6105</v>
      </c>
    </row>
    <row r="211" spans="1:4" ht="14.4" thickBot="1" x14ac:dyDescent="0.3">
      <c r="A211" s="238" t="s">
        <v>594</v>
      </c>
      <c r="B211" s="234" t="s">
        <v>599</v>
      </c>
      <c r="C211" s="235">
        <v>6106</v>
      </c>
    </row>
    <row r="212" spans="1:4" ht="14.4" thickBot="1" x14ac:dyDescent="0.3">
      <c r="A212" s="238" t="s">
        <v>594</v>
      </c>
      <c r="B212" s="234" t="s">
        <v>600</v>
      </c>
      <c r="C212" s="235">
        <v>6107</v>
      </c>
    </row>
    <row r="213" spans="1:4" ht="14.4" thickBot="1" x14ac:dyDescent="0.3">
      <c r="A213" s="238" t="s">
        <v>594</v>
      </c>
      <c r="B213" s="234" t="s">
        <v>601</v>
      </c>
      <c r="C213" s="235">
        <v>6108</v>
      </c>
    </row>
    <row r="214" spans="1:4" ht="14.4" thickBot="1" x14ac:dyDescent="0.3">
      <c r="A214" s="238" t="s">
        <v>594</v>
      </c>
      <c r="B214" s="234" t="s">
        <v>602</v>
      </c>
      <c r="C214" s="235">
        <v>6109</v>
      </c>
    </row>
    <row r="215" spans="1:4" ht="14.4" thickBot="1" x14ac:dyDescent="0.3">
      <c r="A215" s="238" t="s">
        <v>594</v>
      </c>
      <c r="B215" s="234" t="s">
        <v>603</v>
      </c>
      <c r="C215" s="235">
        <v>6110</v>
      </c>
    </row>
    <row r="216" spans="1:4" ht="14.4" thickBot="1" x14ac:dyDescent="0.3">
      <c r="A216" s="238" t="s">
        <v>594</v>
      </c>
      <c r="B216" s="234" t="s">
        <v>604</v>
      </c>
      <c r="C216" s="235">
        <v>6111</v>
      </c>
    </row>
    <row r="217" spans="1:4" ht="14.4" thickBot="1" x14ac:dyDescent="0.3">
      <c r="A217" s="238" t="s">
        <v>594</v>
      </c>
      <c r="B217" s="234" t="s">
        <v>605</v>
      </c>
      <c r="C217" s="235">
        <v>6112</v>
      </c>
    </row>
    <row r="218" spans="1:4" ht="14.4" thickBot="1" x14ac:dyDescent="0.3">
      <c r="A218" s="238" t="s">
        <v>594</v>
      </c>
      <c r="B218" s="234" t="s">
        <v>606</v>
      </c>
      <c r="C218" s="235">
        <v>6113</v>
      </c>
    </row>
    <row r="219" spans="1:4" ht="14.4" thickBot="1" x14ac:dyDescent="0.3">
      <c r="A219" s="238" t="s">
        <v>594</v>
      </c>
      <c r="B219" s="234" t="s">
        <v>607</v>
      </c>
      <c r="C219" s="235">
        <v>6114</v>
      </c>
    </row>
    <row r="220" spans="1:4" ht="14.4" thickBot="1" x14ac:dyDescent="0.3">
      <c r="A220" s="238" t="s">
        <v>594</v>
      </c>
      <c r="B220" s="234" t="s">
        <v>608</v>
      </c>
      <c r="C220" s="235">
        <v>6199</v>
      </c>
      <c r="D220" s="231" t="s">
        <v>155</v>
      </c>
    </row>
    <row r="221" spans="1:4" ht="13.5" customHeight="1" thickBot="1" x14ac:dyDescent="0.3">
      <c r="A221" s="240" t="s">
        <v>609</v>
      </c>
      <c r="B221" s="234" t="s">
        <v>610</v>
      </c>
      <c r="C221" s="235">
        <v>6201</v>
      </c>
    </row>
    <row r="222" spans="1:4" ht="14.4" thickBot="1" x14ac:dyDescent="0.3">
      <c r="A222" s="238" t="s">
        <v>609</v>
      </c>
      <c r="B222" s="234" t="s">
        <v>611</v>
      </c>
      <c r="C222" s="235">
        <v>6202</v>
      </c>
    </row>
    <row r="223" spans="1:4" ht="14.4" thickBot="1" x14ac:dyDescent="0.3">
      <c r="A223" s="238" t="s">
        <v>609</v>
      </c>
      <c r="B223" s="234" t="s">
        <v>612</v>
      </c>
      <c r="C223" s="235">
        <v>6203</v>
      </c>
    </row>
    <row r="224" spans="1:4" ht="14.25" customHeight="1" thickBot="1" x14ac:dyDescent="0.3">
      <c r="A224" s="238" t="s">
        <v>609</v>
      </c>
      <c r="B224" s="234" t="s">
        <v>613</v>
      </c>
      <c r="C224" s="235">
        <v>6299</v>
      </c>
    </row>
    <row r="225" spans="1:4" ht="14.4" thickBot="1" x14ac:dyDescent="0.3">
      <c r="A225" s="237" t="s">
        <v>614</v>
      </c>
      <c r="B225" s="234" t="s">
        <v>615</v>
      </c>
      <c r="C225" s="235">
        <v>6301</v>
      </c>
    </row>
    <row r="226" spans="1:4" ht="14.4" thickBot="1" x14ac:dyDescent="0.3">
      <c r="A226" s="238" t="s">
        <v>614</v>
      </c>
      <c r="B226" s="234" t="s">
        <v>616</v>
      </c>
      <c r="C226" s="235">
        <v>6302</v>
      </c>
    </row>
    <row r="227" spans="1:4" ht="14.4" thickBot="1" x14ac:dyDescent="0.3">
      <c r="A227" s="238" t="s">
        <v>614</v>
      </c>
      <c r="B227" s="234" t="s">
        <v>617</v>
      </c>
      <c r="C227" s="235">
        <v>6303</v>
      </c>
    </row>
    <row r="228" spans="1:4" ht="14.4" thickBot="1" x14ac:dyDescent="0.3">
      <c r="A228" s="238" t="s">
        <v>614</v>
      </c>
      <c r="B228" s="234" t="s">
        <v>618</v>
      </c>
      <c r="C228" s="235">
        <v>6304</v>
      </c>
    </row>
    <row r="229" spans="1:4" ht="14.4" thickBot="1" x14ac:dyDescent="0.3">
      <c r="A229" s="238" t="s">
        <v>614</v>
      </c>
      <c r="B229" s="234" t="s">
        <v>619</v>
      </c>
      <c r="C229" s="235">
        <v>6305</v>
      </c>
    </row>
    <row r="230" spans="1:4" ht="14.4" thickBot="1" x14ac:dyDescent="0.3">
      <c r="A230" s="238" t="s">
        <v>614</v>
      </c>
      <c r="B230" s="234" t="s">
        <v>620</v>
      </c>
      <c r="C230" s="235">
        <v>6306</v>
      </c>
    </row>
    <row r="231" spans="1:4" ht="14.4" thickBot="1" x14ac:dyDescent="0.3">
      <c r="A231" s="238" t="s">
        <v>614</v>
      </c>
      <c r="B231" s="234" t="s">
        <v>621</v>
      </c>
      <c r="C231" s="235">
        <v>6307</v>
      </c>
    </row>
    <row r="232" spans="1:4" ht="14.4" thickBot="1" x14ac:dyDescent="0.3">
      <c r="A232" s="238" t="s">
        <v>614</v>
      </c>
      <c r="B232" s="234" t="s">
        <v>622</v>
      </c>
      <c r="C232" s="235">
        <v>6308</v>
      </c>
    </row>
    <row r="233" spans="1:4" ht="14.4" thickBot="1" x14ac:dyDescent="0.3">
      <c r="A233" s="238" t="s">
        <v>614</v>
      </c>
      <c r="B233" s="234" t="s">
        <v>623</v>
      </c>
      <c r="C233" s="235">
        <v>6309</v>
      </c>
    </row>
    <row r="234" spans="1:4" ht="14.4" thickBot="1" x14ac:dyDescent="0.3">
      <c r="A234" s="238" t="s">
        <v>614</v>
      </c>
      <c r="B234" s="234" t="s">
        <v>624</v>
      </c>
      <c r="C234" s="235">
        <v>6310</v>
      </c>
    </row>
    <row r="235" spans="1:4" ht="14.4" thickBot="1" x14ac:dyDescent="0.3">
      <c r="A235" s="238" t="s">
        <v>614</v>
      </c>
      <c r="B235" s="234" t="s">
        <v>625</v>
      </c>
      <c r="C235" s="235">
        <v>6311</v>
      </c>
    </row>
    <row r="236" spans="1:4" ht="14.4" thickBot="1" x14ac:dyDescent="0.3">
      <c r="A236" s="238" t="s">
        <v>614</v>
      </c>
      <c r="B236" s="234" t="s">
        <v>626</v>
      </c>
      <c r="C236" s="235">
        <v>6399</v>
      </c>
    </row>
    <row r="237" spans="1:4" ht="14.4" thickBot="1" x14ac:dyDescent="0.3">
      <c r="A237" s="240" t="s">
        <v>627</v>
      </c>
      <c r="B237" s="234" t="s">
        <v>628</v>
      </c>
      <c r="C237" s="235">
        <v>7101</v>
      </c>
      <c r="D237" s="231" t="s">
        <v>155</v>
      </c>
    </row>
    <row r="238" spans="1:4" ht="14.4" thickBot="1" x14ac:dyDescent="0.3">
      <c r="A238" s="236" t="s">
        <v>627</v>
      </c>
      <c r="B238" s="234" t="s">
        <v>629</v>
      </c>
      <c r="C238" s="235">
        <v>7102</v>
      </c>
    </row>
    <row r="239" spans="1:4" ht="14.4" thickBot="1" x14ac:dyDescent="0.3">
      <c r="A239" s="236" t="s">
        <v>627</v>
      </c>
      <c r="B239" s="234" t="s">
        <v>630</v>
      </c>
      <c r="C239" s="235">
        <v>7103</v>
      </c>
    </row>
    <row r="240" spans="1:4" ht="14.4" thickBot="1" x14ac:dyDescent="0.3">
      <c r="A240" s="243" t="s">
        <v>627</v>
      </c>
      <c r="B240" s="234" t="s">
        <v>631</v>
      </c>
      <c r="C240" s="235">
        <v>7104</v>
      </c>
    </row>
    <row r="241" spans="1:4" ht="14.4" thickBot="1" x14ac:dyDescent="0.3">
      <c r="A241" s="237" t="s">
        <v>632</v>
      </c>
      <c r="B241" s="234" t="s">
        <v>633</v>
      </c>
      <c r="C241" s="235">
        <v>7201</v>
      </c>
    </row>
    <row r="242" spans="1:4" ht="14.4" thickBot="1" x14ac:dyDescent="0.3">
      <c r="A242" s="238" t="s">
        <v>632</v>
      </c>
      <c r="B242" s="234" t="s">
        <v>634</v>
      </c>
      <c r="C242" s="235">
        <v>7202</v>
      </c>
    </row>
    <row r="243" spans="1:4" ht="14.4" thickBot="1" x14ac:dyDescent="0.3">
      <c r="A243" s="238" t="s">
        <v>632</v>
      </c>
      <c r="B243" s="234" t="s">
        <v>635</v>
      </c>
      <c r="C243" s="235">
        <v>7203</v>
      </c>
    </row>
    <row r="244" spans="1:4" ht="14.4" thickBot="1" x14ac:dyDescent="0.3">
      <c r="A244" s="238" t="s">
        <v>632</v>
      </c>
      <c r="B244" s="234" t="s">
        <v>636</v>
      </c>
      <c r="C244" s="235">
        <v>7204</v>
      </c>
    </row>
    <row r="245" spans="1:4" ht="14.4" thickBot="1" x14ac:dyDescent="0.3">
      <c r="A245" s="238" t="s">
        <v>632</v>
      </c>
      <c r="B245" s="234" t="s">
        <v>637</v>
      </c>
      <c r="C245" s="235">
        <v>7205</v>
      </c>
    </row>
    <row r="246" spans="1:4" ht="14.4" thickBot="1" x14ac:dyDescent="0.3">
      <c r="A246" s="238" t="s">
        <v>632</v>
      </c>
      <c r="B246" s="234" t="s">
        <v>638</v>
      </c>
      <c r="C246" s="235">
        <v>7206</v>
      </c>
    </row>
    <row r="247" spans="1:4" ht="14.4" thickBot="1" x14ac:dyDescent="0.3">
      <c r="A247" s="238" t="s">
        <v>632</v>
      </c>
      <c r="B247" s="234" t="s">
        <v>639</v>
      </c>
      <c r="C247" s="235">
        <v>7207</v>
      </c>
    </row>
    <row r="248" spans="1:4" ht="14.4" thickBot="1" x14ac:dyDescent="0.3">
      <c r="A248" s="238" t="s">
        <v>632</v>
      </c>
      <c r="B248" s="234" t="s">
        <v>640</v>
      </c>
      <c r="C248" s="235">
        <v>7208</v>
      </c>
    </row>
    <row r="249" spans="1:4" ht="14.4" thickBot="1" x14ac:dyDescent="0.3">
      <c r="A249" s="241" t="s">
        <v>632</v>
      </c>
      <c r="B249" s="234" t="s">
        <v>641</v>
      </c>
      <c r="C249" s="235">
        <v>7299</v>
      </c>
    </row>
    <row r="250" spans="1:4" ht="14.4" thickBot="1" x14ac:dyDescent="0.3">
      <c r="A250" s="234" t="s">
        <v>642</v>
      </c>
      <c r="B250" s="234" t="s">
        <v>643</v>
      </c>
      <c r="C250" s="235">
        <v>7301</v>
      </c>
      <c r="D250" s="231" t="s">
        <v>155</v>
      </c>
    </row>
    <row r="253" spans="1:4" ht="14.4" thickBot="1" x14ac:dyDescent="0.3">
      <c r="A253" s="1065" t="s">
        <v>644</v>
      </c>
      <c r="B253" s="1065"/>
      <c r="C253" s="1065"/>
    </row>
    <row r="254" spans="1:4" ht="14.4" thickBot="1" x14ac:dyDescent="0.3">
      <c r="A254" s="248" t="s">
        <v>645</v>
      </c>
      <c r="B254" s="249" t="s">
        <v>646</v>
      </c>
      <c r="C254" s="250" t="s">
        <v>647</v>
      </c>
    </row>
    <row r="255" spans="1:4" ht="14.4" thickBot="1" x14ac:dyDescent="0.3">
      <c r="A255" s="1074" t="s">
        <v>648</v>
      </c>
      <c r="B255" s="251" t="s">
        <v>649</v>
      </c>
      <c r="C255" s="252">
        <v>7403</v>
      </c>
      <c r="D255" s="231" t="s">
        <v>155</v>
      </c>
    </row>
    <row r="256" spans="1:4" ht="14.4" thickBot="1" x14ac:dyDescent="0.3">
      <c r="A256" s="1075"/>
      <c r="B256" s="251" t="s">
        <v>650</v>
      </c>
      <c r="C256" s="252">
        <v>7404</v>
      </c>
    </row>
    <row r="257" spans="1:3" ht="14.4" thickBot="1" x14ac:dyDescent="0.3">
      <c r="A257" s="1075"/>
      <c r="B257" s="251" t="s">
        <v>651</v>
      </c>
      <c r="C257" s="252">
        <v>7405</v>
      </c>
    </row>
    <row r="258" spans="1:3" ht="14.4" thickBot="1" x14ac:dyDescent="0.3">
      <c r="A258" s="253"/>
      <c r="B258" s="251" t="s">
        <v>652</v>
      </c>
      <c r="C258" s="252">
        <v>7406</v>
      </c>
    </row>
    <row r="259" spans="1:3" ht="14.4" thickBot="1" x14ac:dyDescent="0.3">
      <c r="A259" s="253"/>
      <c r="B259" s="251" t="s">
        <v>653</v>
      </c>
      <c r="C259" s="252">
        <v>7407</v>
      </c>
    </row>
    <row r="260" spans="1:3" ht="14.4" thickBot="1" x14ac:dyDescent="0.3">
      <c r="A260" s="253"/>
      <c r="B260" s="251" t="s">
        <v>654</v>
      </c>
      <c r="C260" s="252">
        <v>7408</v>
      </c>
    </row>
    <row r="261" spans="1:3" ht="14.4" thickBot="1" x14ac:dyDescent="0.3">
      <c r="A261" s="253"/>
      <c r="B261" s="251" t="s">
        <v>655</v>
      </c>
      <c r="C261" s="252">
        <v>7409</v>
      </c>
    </row>
    <row r="262" spans="1:3" ht="14.4" thickBot="1" x14ac:dyDescent="0.3">
      <c r="A262" s="253"/>
      <c r="B262" s="251" t="s">
        <v>656</v>
      </c>
      <c r="C262" s="252">
        <v>7410</v>
      </c>
    </row>
    <row r="263" spans="1:3" ht="14.4" thickBot="1" x14ac:dyDescent="0.3">
      <c r="A263" s="253"/>
      <c r="B263" s="251" t="s">
        <v>657</v>
      </c>
      <c r="C263" s="252">
        <v>7411</v>
      </c>
    </row>
    <row r="264" spans="1:3" ht="14.4" thickBot="1" x14ac:dyDescent="0.3">
      <c r="A264" s="253"/>
      <c r="B264" s="251" t="s">
        <v>658</v>
      </c>
      <c r="C264" s="252">
        <v>7412</v>
      </c>
    </row>
    <row r="265" spans="1:3" ht="14.4" thickBot="1" x14ac:dyDescent="0.3">
      <c r="A265" s="253"/>
      <c r="B265" s="251" t="s">
        <v>659</v>
      </c>
      <c r="C265" s="252">
        <v>7413</v>
      </c>
    </row>
    <row r="266" spans="1:3" ht="14.4" thickBot="1" x14ac:dyDescent="0.3">
      <c r="A266" s="253"/>
      <c r="B266" s="251" t="s">
        <v>660</v>
      </c>
      <c r="C266" s="252">
        <v>7414</v>
      </c>
    </row>
    <row r="267" spans="1:3" ht="14.4" thickBot="1" x14ac:dyDescent="0.3">
      <c r="A267" s="253"/>
      <c r="B267" s="251" t="s">
        <v>661</v>
      </c>
      <c r="C267" s="252">
        <v>7415</v>
      </c>
    </row>
    <row r="268" spans="1:3" ht="14.4" thickBot="1" x14ac:dyDescent="0.3">
      <c r="A268" s="253"/>
      <c r="B268" s="251" t="s">
        <v>662</v>
      </c>
      <c r="C268" s="252">
        <v>7416</v>
      </c>
    </row>
    <row r="269" spans="1:3" ht="14.4" thickBot="1" x14ac:dyDescent="0.3">
      <c r="A269" s="253"/>
      <c r="B269" s="251" t="s">
        <v>663</v>
      </c>
      <c r="C269" s="252">
        <v>7417</v>
      </c>
    </row>
    <row r="270" spans="1:3" ht="14.4" thickBot="1" x14ac:dyDescent="0.3">
      <c r="A270" s="253"/>
      <c r="B270" s="251" t="s">
        <v>664</v>
      </c>
      <c r="C270" s="252">
        <v>7418</v>
      </c>
    </row>
    <row r="271" spans="1:3" ht="14.4" thickBot="1" x14ac:dyDescent="0.3">
      <c r="A271" s="253"/>
      <c r="B271" s="251" t="s">
        <v>665</v>
      </c>
      <c r="C271" s="252">
        <v>7419</v>
      </c>
    </row>
    <row r="272" spans="1:3" ht="14.4" thickBot="1" x14ac:dyDescent="0.3">
      <c r="A272" s="253"/>
      <c r="B272" s="251" t="s">
        <v>666</v>
      </c>
      <c r="C272" s="252">
        <v>7420</v>
      </c>
    </row>
    <row r="273" spans="1:4" ht="14.4" thickBot="1" x14ac:dyDescent="0.3">
      <c r="A273" s="253"/>
      <c r="B273" s="251" t="s">
        <v>667</v>
      </c>
      <c r="C273" s="252">
        <v>7421</v>
      </c>
    </row>
    <row r="274" spans="1:4" ht="14.4" thickBot="1" x14ac:dyDescent="0.3">
      <c r="A274" s="253"/>
      <c r="B274" s="251" t="s">
        <v>668</v>
      </c>
      <c r="C274" s="252">
        <v>7422</v>
      </c>
    </row>
    <row r="275" spans="1:4" ht="14.4" thickBot="1" x14ac:dyDescent="0.3">
      <c r="A275" s="253"/>
      <c r="B275" s="251" t="s">
        <v>669</v>
      </c>
      <c r="C275" s="252">
        <v>7423</v>
      </c>
    </row>
    <row r="276" spans="1:4" ht="14.4" thickBot="1" x14ac:dyDescent="0.3">
      <c r="A276" s="253"/>
      <c r="B276" s="251" t="s">
        <v>670</v>
      </c>
      <c r="C276" s="252">
        <v>7424</v>
      </c>
    </row>
    <row r="277" spans="1:4" ht="14.4" thickBot="1" x14ac:dyDescent="0.3">
      <c r="A277" s="253"/>
      <c r="B277" s="251" t="s">
        <v>671</v>
      </c>
      <c r="C277" s="252">
        <v>7425</v>
      </c>
    </row>
    <row r="278" spans="1:4" ht="14.4" thickBot="1" x14ac:dyDescent="0.3">
      <c r="A278" s="253"/>
      <c r="B278" s="251" t="s">
        <v>672</v>
      </c>
      <c r="C278" s="252">
        <v>7426</v>
      </c>
    </row>
    <row r="279" spans="1:4" ht="14.4" thickBot="1" x14ac:dyDescent="0.3">
      <c r="A279" s="253"/>
      <c r="B279" s="251" t="s">
        <v>673</v>
      </c>
      <c r="C279" s="252">
        <v>7427</v>
      </c>
    </row>
    <row r="280" spans="1:4" ht="14.4" thickBot="1" x14ac:dyDescent="0.3">
      <c r="A280" s="253"/>
      <c r="B280" s="251" t="s">
        <v>674</v>
      </c>
      <c r="C280" s="252">
        <v>7428</v>
      </c>
      <c r="D280" s="231" t="s">
        <v>155</v>
      </c>
    </row>
    <row r="281" spans="1:4" ht="14.4" thickBot="1" x14ac:dyDescent="0.3">
      <c r="A281" s="253"/>
      <c r="B281" s="251" t="s">
        <v>675</v>
      </c>
      <c r="C281" s="252">
        <v>7429</v>
      </c>
    </row>
    <row r="282" spans="1:4" ht="14.4" thickBot="1" x14ac:dyDescent="0.3">
      <c r="A282" s="253"/>
      <c r="B282" s="251" t="s">
        <v>676</v>
      </c>
      <c r="C282" s="252">
        <v>7430</v>
      </c>
    </row>
    <row r="283" spans="1:4" ht="14.4" thickBot="1" x14ac:dyDescent="0.3">
      <c r="A283" s="253"/>
      <c r="B283" s="251" t="s">
        <v>677</v>
      </c>
      <c r="C283" s="252">
        <v>7431</v>
      </c>
    </row>
    <row r="284" spans="1:4" ht="14.4" thickBot="1" x14ac:dyDescent="0.3">
      <c r="A284" s="253"/>
      <c r="B284" s="251" t="s">
        <v>678</v>
      </c>
      <c r="C284" s="252">
        <v>7432</v>
      </c>
    </row>
    <row r="285" spans="1:4" ht="14.4" thickBot="1" x14ac:dyDescent="0.3">
      <c r="A285" s="253"/>
      <c r="B285" s="251" t="s">
        <v>679</v>
      </c>
      <c r="C285" s="252">
        <v>7433</v>
      </c>
    </row>
    <row r="286" spans="1:4" ht="14.4" thickBot="1" x14ac:dyDescent="0.3">
      <c r="A286" s="253"/>
      <c r="B286" s="251" t="s">
        <v>680</v>
      </c>
      <c r="C286" s="252">
        <v>7434</v>
      </c>
    </row>
    <row r="287" spans="1:4" ht="14.4" thickBot="1" x14ac:dyDescent="0.3">
      <c r="A287" s="253"/>
      <c r="B287" s="251" t="s">
        <v>681</v>
      </c>
      <c r="C287" s="252">
        <v>7435</v>
      </c>
    </row>
    <row r="288" spans="1:4" ht="14.4" thickBot="1" x14ac:dyDescent="0.3">
      <c r="A288" s="253"/>
      <c r="B288" s="251" t="s">
        <v>682</v>
      </c>
      <c r="C288" s="252">
        <v>7436</v>
      </c>
    </row>
    <row r="289" spans="1:4" ht="14.4" thickBot="1" x14ac:dyDescent="0.3">
      <c r="A289" s="253"/>
      <c r="B289" s="251" t="s">
        <v>683</v>
      </c>
      <c r="C289" s="252">
        <v>7437</v>
      </c>
    </row>
    <row r="290" spans="1:4" ht="14.4" thickBot="1" x14ac:dyDescent="0.3">
      <c r="A290" s="253"/>
      <c r="B290" s="251" t="s">
        <v>684</v>
      </c>
      <c r="C290" s="252">
        <v>7438</v>
      </c>
    </row>
    <row r="291" spans="1:4" ht="14.4" thickBot="1" x14ac:dyDescent="0.3">
      <c r="A291" s="253"/>
      <c r="B291" s="251" t="s">
        <v>685</v>
      </c>
      <c r="C291" s="252">
        <v>7439</v>
      </c>
    </row>
    <row r="292" spans="1:4" ht="14.4" thickBot="1" x14ac:dyDescent="0.3">
      <c r="A292" s="254"/>
      <c r="B292" s="251" t="s">
        <v>686</v>
      </c>
      <c r="C292" s="252">
        <v>7440</v>
      </c>
    </row>
    <row r="293" spans="1:4" ht="14.4" thickBot="1" x14ac:dyDescent="0.3">
      <c r="A293" s="253" t="s">
        <v>687</v>
      </c>
      <c r="B293" s="251" t="s">
        <v>688</v>
      </c>
      <c r="C293" s="252">
        <v>7501</v>
      </c>
      <c r="D293" s="231" t="s">
        <v>155</v>
      </c>
    </row>
    <row r="294" spans="1:4" ht="14.4" thickBot="1" x14ac:dyDescent="0.3">
      <c r="A294" s="255"/>
      <c r="B294" s="251" t="s">
        <v>689</v>
      </c>
      <c r="C294" s="252">
        <v>7502</v>
      </c>
    </row>
    <row r="295" spans="1:4" ht="14.4" thickBot="1" x14ac:dyDescent="0.3">
      <c r="A295" s="255"/>
      <c r="B295" s="251" t="s">
        <v>690</v>
      </c>
      <c r="C295" s="252">
        <v>7503</v>
      </c>
    </row>
    <row r="296" spans="1:4" ht="14.4" thickBot="1" x14ac:dyDescent="0.3">
      <c r="A296" s="255"/>
      <c r="B296" s="251" t="s">
        <v>691</v>
      </c>
      <c r="C296" s="252">
        <v>7504</v>
      </c>
    </row>
    <row r="297" spans="1:4" ht="14.4" thickBot="1" x14ac:dyDescent="0.3">
      <c r="A297" s="255"/>
      <c r="B297" s="251" t="s">
        <v>692</v>
      </c>
      <c r="C297" s="252">
        <v>7505</v>
      </c>
    </row>
    <row r="298" spans="1:4" ht="14.4" thickBot="1" x14ac:dyDescent="0.3">
      <c r="A298" s="255"/>
      <c r="B298" s="251" t="s">
        <v>693</v>
      </c>
      <c r="C298" s="252">
        <v>7506</v>
      </c>
    </row>
    <row r="299" spans="1:4" ht="14.4" thickBot="1" x14ac:dyDescent="0.3">
      <c r="A299" s="255"/>
      <c r="B299" s="251" t="s">
        <v>694</v>
      </c>
      <c r="C299" s="252">
        <v>7507</v>
      </c>
    </row>
    <row r="300" spans="1:4" ht="14.4" thickBot="1" x14ac:dyDescent="0.3">
      <c r="A300" s="1064"/>
      <c r="B300" s="251" t="s">
        <v>695</v>
      </c>
      <c r="C300" s="252">
        <v>7508</v>
      </c>
    </row>
    <row r="301" spans="1:4" ht="14.4" thickBot="1" x14ac:dyDescent="0.3">
      <c r="A301" s="1064"/>
      <c r="B301" s="251" t="s">
        <v>696</v>
      </c>
      <c r="C301" s="252">
        <v>7509</v>
      </c>
    </row>
    <row r="302" spans="1:4" ht="14.4" thickBot="1" x14ac:dyDescent="0.3">
      <c r="A302" s="255"/>
      <c r="B302" s="251" t="s">
        <v>697</v>
      </c>
      <c r="C302" s="252">
        <v>7510</v>
      </c>
    </row>
    <row r="303" spans="1:4" ht="14.4" thickBot="1" x14ac:dyDescent="0.3">
      <c r="A303" s="255"/>
      <c r="B303" s="251" t="s">
        <v>698</v>
      </c>
      <c r="C303" s="252">
        <v>7511</v>
      </c>
    </row>
    <row r="304" spans="1:4" ht="14.4" thickBot="1" x14ac:dyDescent="0.3">
      <c r="A304" s="255"/>
      <c r="B304" s="251" t="s">
        <v>699</v>
      </c>
      <c r="C304" s="252">
        <v>7512</v>
      </c>
    </row>
    <row r="305" spans="1:4" ht="14.4" thickBot="1" x14ac:dyDescent="0.3">
      <c r="A305" s="255"/>
      <c r="B305" s="251" t="s">
        <v>700</v>
      </c>
      <c r="C305" s="252">
        <v>7513</v>
      </c>
    </row>
    <row r="306" spans="1:4" ht="14.4" thickBot="1" x14ac:dyDescent="0.3">
      <c r="A306" s="255"/>
      <c r="B306" s="251" t="s">
        <v>701</v>
      </c>
      <c r="C306" s="252">
        <v>7514</v>
      </c>
    </row>
    <row r="307" spans="1:4" ht="14.4" thickBot="1" x14ac:dyDescent="0.3">
      <c r="A307" s="255"/>
      <c r="B307" s="251" t="s">
        <v>702</v>
      </c>
      <c r="C307" s="252">
        <v>7515</v>
      </c>
      <c r="D307" s="231" t="s">
        <v>155</v>
      </c>
    </row>
    <row r="308" spans="1:4" ht="14.4" thickBot="1" x14ac:dyDescent="0.3">
      <c r="A308" s="255"/>
      <c r="B308" s="251" t="s">
        <v>703</v>
      </c>
      <c r="C308" s="252">
        <v>7516</v>
      </c>
    </row>
    <row r="309" spans="1:4" ht="14.4" thickBot="1" x14ac:dyDescent="0.3">
      <c r="A309" s="255"/>
      <c r="B309" s="251" t="s">
        <v>704</v>
      </c>
      <c r="C309" s="252">
        <v>7517</v>
      </c>
    </row>
    <row r="310" spans="1:4" ht="14.4" thickBot="1" x14ac:dyDescent="0.3">
      <c r="A310" s="255"/>
      <c r="B310" s="251" t="s">
        <v>705</v>
      </c>
      <c r="C310" s="252">
        <v>7518</v>
      </c>
    </row>
    <row r="311" spans="1:4" ht="14.4" thickBot="1" x14ac:dyDescent="0.3">
      <c r="A311" s="255"/>
      <c r="B311" s="251" t="s">
        <v>706</v>
      </c>
      <c r="C311" s="252">
        <v>7519</v>
      </c>
    </row>
    <row r="312" spans="1:4" ht="14.4" thickBot="1" x14ac:dyDescent="0.3">
      <c r="A312" s="255"/>
      <c r="B312" s="251" t="s">
        <v>707</v>
      </c>
      <c r="C312" s="252">
        <v>7520</v>
      </c>
    </row>
    <row r="313" spans="1:4" ht="14.4" thickBot="1" x14ac:dyDescent="0.3">
      <c r="A313" s="255"/>
      <c r="B313" s="251" t="s">
        <v>708</v>
      </c>
      <c r="C313" s="252">
        <v>7521</v>
      </c>
    </row>
    <row r="314" spans="1:4" ht="14.4" thickBot="1" x14ac:dyDescent="0.3">
      <c r="A314" s="255"/>
      <c r="B314" s="251" t="s">
        <v>709</v>
      </c>
      <c r="C314" s="252">
        <v>7522</v>
      </c>
    </row>
    <row r="315" spans="1:4" ht="14.4" thickBot="1" x14ac:dyDescent="0.3">
      <c r="A315" s="255"/>
      <c r="B315" s="251" t="s">
        <v>710</v>
      </c>
      <c r="C315" s="252">
        <v>7523</v>
      </c>
    </row>
    <row r="316" spans="1:4" ht="14.4" thickBot="1" x14ac:dyDescent="0.3">
      <c r="A316" s="255"/>
      <c r="B316" s="251" t="s">
        <v>711</v>
      </c>
      <c r="C316" s="252">
        <v>7524</v>
      </c>
    </row>
    <row r="317" spans="1:4" ht="14.4" thickBot="1" x14ac:dyDescent="0.3">
      <c r="A317" s="255"/>
      <c r="B317" s="251" t="s">
        <v>712</v>
      </c>
      <c r="C317" s="252">
        <v>7525</v>
      </c>
    </row>
    <row r="318" spans="1:4" ht="14.4" thickBot="1" x14ac:dyDescent="0.3">
      <c r="A318" s="255"/>
      <c r="B318" s="251" t="s">
        <v>713</v>
      </c>
      <c r="C318" s="252">
        <v>7526</v>
      </c>
    </row>
    <row r="319" spans="1:4" ht="14.4" thickBot="1" x14ac:dyDescent="0.3">
      <c r="A319" s="255"/>
      <c r="B319" s="251" t="s">
        <v>714</v>
      </c>
      <c r="C319" s="252">
        <v>7527</v>
      </c>
    </row>
    <row r="320" spans="1:4" ht="14.4" thickBot="1" x14ac:dyDescent="0.3">
      <c r="A320" s="255"/>
      <c r="B320" s="251" t="s">
        <v>715</v>
      </c>
      <c r="C320" s="252">
        <v>7528</v>
      </c>
    </row>
    <row r="321" spans="1:4" ht="14.4" thickBot="1" x14ac:dyDescent="0.3">
      <c r="A321" s="255"/>
      <c r="B321" s="251" t="s">
        <v>716</v>
      </c>
      <c r="C321" s="252">
        <v>7529</v>
      </c>
    </row>
    <row r="322" spans="1:4" ht="14.4" thickBot="1" x14ac:dyDescent="0.3">
      <c r="A322" s="255"/>
      <c r="B322" s="251" t="s">
        <v>717</v>
      </c>
      <c r="C322" s="252">
        <v>7530</v>
      </c>
    </row>
    <row r="323" spans="1:4" ht="14.4" thickBot="1" x14ac:dyDescent="0.3">
      <c r="A323" s="255"/>
      <c r="B323" s="251" t="s">
        <v>718</v>
      </c>
      <c r="C323" s="252">
        <v>7531</v>
      </c>
    </row>
    <row r="324" spans="1:4" ht="14.4" thickBot="1" x14ac:dyDescent="0.3">
      <c r="A324" s="255"/>
      <c r="B324" s="251" t="s">
        <v>719</v>
      </c>
      <c r="C324" s="252">
        <v>7532</v>
      </c>
    </row>
    <row r="325" spans="1:4" ht="14.4" thickBot="1" x14ac:dyDescent="0.3">
      <c r="A325" s="255"/>
      <c r="B325" s="251" t="s">
        <v>720</v>
      </c>
      <c r="C325" s="252">
        <v>7533</v>
      </c>
    </row>
    <row r="326" spans="1:4" ht="14.4" thickBot="1" x14ac:dyDescent="0.3">
      <c r="A326" s="255"/>
      <c r="B326" s="251" t="s">
        <v>721</v>
      </c>
      <c r="C326" s="252">
        <v>7534</v>
      </c>
    </row>
    <row r="327" spans="1:4" ht="14.4" thickBot="1" x14ac:dyDescent="0.3">
      <c r="A327" s="255"/>
      <c r="B327" s="251" t="s">
        <v>722</v>
      </c>
      <c r="C327" s="252">
        <v>7535</v>
      </c>
    </row>
    <row r="328" spans="1:4" ht="14.4" thickBot="1" x14ac:dyDescent="0.3">
      <c r="A328" s="255"/>
      <c r="B328" s="251" t="s">
        <v>610</v>
      </c>
      <c r="C328" s="252">
        <v>7536</v>
      </c>
    </row>
    <row r="329" spans="1:4" ht="14.4" thickBot="1" x14ac:dyDescent="0.3">
      <c r="A329" s="255"/>
      <c r="B329" s="251" t="s">
        <v>723</v>
      </c>
      <c r="C329" s="252">
        <v>7537</v>
      </c>
    </row>
    <row r="330" spans="1:4" ht="14.4" thickBot="1" x14ac:dyDescent="0.3">
      <c r="A330" s="1064"/>
      <c r="B330" s="251" t="s">
        <v>724</v>
      </c>
      <c r="C330" s="252">
        <v>7538</v>
      </c>
      <c r="D330" s="231" t="s">
        <v>155</v>
      </c>
    </row>
    <row r="331" spans="1:4" ht="14.4" thickBot="1" x14ac:dyDescent="0.3">
      <c r="A331" s="1064"/>
      <c r="B331" s="251" t="s">
        <v>725</v>
      </c>
      <c r="C331" s="252">
        <v>7539</v>
      </c>
    </row>
    <row r="332" spans="1:4" ht="14.4" thickBot="1" x14ac:dyDescent="0.3">
      <c r="A332" s="1064"/>
      <c r="B332" s="251" t="s">
        <v>726</v>
      </c>
      <c r="C332" s="252">
        <v>7540</v>
      </c>
    </row>
    <row r="333" spans="1:4" ht="14.4" thickBot="1" x14ac:dyDescent="0.3">
      <c r="A333" s="255"/>
      <c r="B333" s="251" t="s">
        <v>727</v>
      </c>
      <c r="C333" s="252">
        <v>7541</v>
      </c>
    </row>
    <row r="334" spans="1:4" ht="14.4" thickBot="1" x14ac:dyDescent="0.3">
      <c r="A334" s="255"/>
      <c r="B334" s="251" t="s">
        <v>728</v>
      </c>
      <c r="C334" s="252">
        <v>7542</v>
      </c>
    </row>
    <row r="335" spans="1:4" ht="14.4" thickBot="1" x14ac:dyDescent="0.3">
      <c r="A335" s="255"/>
      <c r="B335" s="251" t="s">
        <v>729</v>
      </c>
      <c r="C335" s="252">
        <v>7543</v>
      </c>
    </row>
    <row r="336" spans="1:4" ht="14.4" thickBot="1" x14ac:dyDescent="0.3">
      <c r="A336" s="255"/>
      <c r="B336" s="251" t="s">
        <v>730</v>
      </c>
      <c r="C336" s="252">
        <v>7544</v>
      </c>
    </row>
    <row r="337" spans="1:3" ht="14.4" thickBot="1" x14ac:dyDescent="0.3">
      <c r="A337" s="255"/>
      <c r="B337" s="251" t="s">
        <v>731</v>
      </c>
      <c r="C337" s="252">
        <v>7545</v>
      </c>
    </row>
    <row r="338" spans="1:3" ht="14.4" thickBot="1" x14ac:dyDescent="0.3">
      <c r="A338" s="255"/>
      <c r="B338" s="251" t="s">
        <v>732</v>
      </c>
      <c r="C338" s="252">
        <v>7546</v>
      </c>
    </row>
    <row r="339" spans="1:3" ht="14.4" thickBot="1" x14ac:dyDescent="0.3">
      <c r="A339" s="255"/>
      <c r="B339" s="251" t="s">
        <v>733</v>
      </c>
      <c r="C339" s="252">
        <v>7547</v>
      </c>
    </row>
    <row r="340" spans="1:3" ht="14.4" thickBot="1" x14ac:dyDescent="0.3">
      <c r="A340" s="255"/>
      <c r="B340" s="251" t="s">
        <v>734</v>
      </c>
      <c r="C340" s="252">
        <v>7548</v>
      </c>
    </row>
    <row r="341" spans="1:3" ht="14.4" thickBot="1" x14ac:dyDescent="0.3">
      <c r="A341" s="255"/>
      <c r="B341" s="251" t="s">
        <v>735</v>
      </c>
      <c r="C341" s="252">
        <v>7549</v>
      </c>
    </row>
    <row r="342" spans="1:3" ht="14.4" thickBot="1" x14ac:dyDescent="0.3">
      <c r="A342" s="255"/>
      <c r="B342" s="251" t="s">
        <v>736</v>
      </c>
      <c r="C342" s="252">
        <v>7550</v>
      </c>
    </row>
    <row r="343" spans="1:3" ht="14.4" thickBot="1" x14ac:dyDescent="0.3">
      <c r="A343" s="255"/>
      <c r="B343" s="251" t="s">
        <v>737</v>
      </c>
      <c r="C343" s="252">
        <v>7551</v>
      </c>
    </row>
    <row r="344" spans="1:3" ht="14.4" thickBot="1" x14ac:dyDescent="0.3">
      <c r="A344" s="255"/>
      <c r="B344" s="251" t="s">
        <v>738</v>
      </c>
      <c r="C344" s="252">
        <v>7552</v>
      </c>
    </row>
    <row r="345" spans="1:3" ht="14.4" thickBot="1" x14ac:dyDescent="0.3">
      <c r="A345" s="255"/>
      <c r="B345" s="251" t="s">
        <v>739</v>
      </c>
      <c r="C345" s="252">
        <v>7553</v>
      </c>
    </row>
    <row r="346" spans="1:3" ht="14.4" thickBot="1" x14ac:dyDescent="0.3">
      <c r="A346" s="255"/>
      <c r="B346" s="251" t="s">
        <v>740</v>
      </c>
      <c r="C346" s="252">
        <v>7554</v>
      </c>
    </row>
    <row r="347" spans="1:3" ht="14.4" thickBot="1" x14ac:dyDescent="0.3">
      <c r="A347" s="255"/>
      <c r="B347" s="251" t="s">
        <v>741</v>
      </c>
      <c r="C347" s="252">
        <v>7555</v>
      </c>
    </row>
    <row r="348" spans="1:3" ht="14.4" thickBot="1" x14ac:dyDescent="0.3">
      <c r="A348" s="255"/>
      <c r="B348" s="251" t="s">
        <v>742</v>
      </c>
      <c r="C348" s="252">
        <v>7556</v>
      </c>
    </row>
    <row r="349" spans="1:3" ht="14.4" thickBot="1" x14ac:dyDescent="0.3">
      <c r="A349" s="255"/>
      <c r="B349" s="251" t="s">
        <v>743</v>
      </c>
      <c r="C349" s="252">
        <v>7557</v>
      </c>
    </row>
    <row r="350" spans="1:3" ht="14.4" thickBot="1" x14ac:dyDescent="0.3">
      <c r="A350" s="255"/>
      <c r="B350" s="251" t="s">
        <v>744</v>
      </c>
      <c r="C350" s="252">
        <v>7558</v>
      </c>
    </row>
    <row r="351" spans="1:3" ht="14.4" thickBot="1" x14ac:dyDescent="0.3">
      <c r="A351" s="255"/>
      <c r="B351" s="251" t="s">
        <v>745</v>
      </c>
      <c r="C351" s="252">
        <v>7559</v>
      </c>
    </row>
    <row r="352" spans="1:3" ht="14.4" thickBot="1" x14ac:dyDescent="0.3">
      <c r="A352" s="1064"/>
      <c r="B352" s="251" t="s">
        <v>746</v>
      </c>
      <c r="C352" s="252">
        <v>7560</v>
      </c>
    </row>
    <row r="353" spans="1:4" ht="14.4" thickBot="1" x14ac:dyDescent="0.3">
      <c r="A353" s="1064"/>
      <c r="B353" s="251" t="s">
        <v>747</v>
      </c>
      <c r="C353" s="252">
        <v>7561</v>
      </c>
    </row>
    <row r="354" spans="1:4" ht="14.4" thickBot="1" x14ac:dyDescent="0.3">
      <c r="A354" s="255"/>
      <c r="B354" s="251" t="s">
        <v>748</v>
      </c>
      <c r="C354" s="252">
        <v>7562</v>
      </c>
    </row>
    <row r="355" spans="1:4" ht="14.4" thickBot="1" x14ac:dyDescent="0.3">
      <c r="A355" s="255"/>
      <c r="B355" s="251" t="s">
        <v>749</v>
      </c>
      <c r="C355" s="252">
        <v>7563</v>
      </c>
    </row>
    <row r="356" spans="1:4" ht="14.4" thickBot="1" x14ac:dyDescent="0.3">
      <c r="A356" s="255"/>
      <c r="B356" s="251" t="s">
        <v>750</v>
      </c>
      <c r="C356" s="252">
        <v>7564</v>
      </c>
    </row>
    <row r="357" spans="1:4" ht="14.4" thickBot="1" x14ac:dyDescent="0.3">
      <c r="A357" s="255"/>
      <c r="B357" s="251" t="s">
        <v>751</v>
      </c>
      <c r="C357" s="252">
        <v>7565</v>
      </c>
    </row>
    <row r="358" spans="1:4" ht="14.4" thickBot="1" x14ac:dyDescent="0.3">
      <c r="A358" s="255"/>
      <c r="B358" s="251" t="s">
        <v>752</v>
      </c>
      <c r="C358" s="252">
        <v>7566</v>
      </c>
    </row>
    <row r="359" spans="1:4" ht="14.4" thickBot="1" x14ac:dyDescent="0.3">
      <c r="A359" s="255"/>
      <c r="B359" s="251" t="s">
        <v>753</v>
      </c>
      <c r="C359" s="252">
        <v>7567</v>
      </c>
    </row>
    <row r="360" spans="1:4" ht="14.4" thickBot="1" x14ac:dyDescent="0.3">
      <c r="A360" s="255"/>
      <c r="B360" s="251" t="s">
        <v>754</v>
      </c>
      <c r="C360" s="252">
        <v>7568</v>
      </c>
    </row>
    <row r="361" spans="1:4" ht="14.4" thickBot="1" x14ac:dyDescent="0.3">
      <c r="A361" s="255"/>
      <c r="B361" s="251" t="s">
        <v>755</v>
      </c>
      <c r="C361" s="252">
        <v>7569</v>
      </c>
      <c r="D361" s="231" t="s">
        <v>155</v>
      </c>
    </row>
    <row r="362" spans="1:4" ht="14.4" thickBot="1" x14ac:dyDescent="0.3">
      <c r="A362" s="255"/>
      <c r="B362" s="251" t="s">
        <v>756</v>
      </c>
      <c r="C362" s="252">
        <v>7570</v>
      </c>
    </row>
    <row r="363" spans="1:4" ht="14.4" thickBot="1" x14ac:dyDescent="0.3">
      <c r="A363" s="255"/>
      <c r="B363" s="251" t="s">
        <v>757</v>
      </c>
      <c r="C363" s="252">
        <v>7571</v>
      </c>
    </row>
    <row r="364" spans="1:4" ht="14.4" thickBot="1" x14ac:dyDescent="0.3">
      <c r="A364" s="255"/>
      <c r="B364" s="251" t="s">
        <v>758</v>
      </c>
      <c r="C364" s="252">
        <v>7572</v>
      </c>
    </row>
    <row r="365" spans="1:4" ht="14.4" thickBot="1" x14ac:dyDescent="0.3">
      <c r="A365" s="255"/>
      <c r="B365" s="251" t="s">
        <v>759</v>
      </c>
      <c r="C365" s="252">
        <v>7573</v>
      </c>
    </row>
    <row r="366" spans="1:4" ht="14.4" thickBot="1" x14ac:dyDescent="0.3">
      <c r="A366" s="255"/>
      <c r="B366" s="251" t="s">
        <v>760</v>
      </c>
      <c r="C366" s="252">
        <v>7574</v>
      </c>
    </row>
    <row r="367" spans="1:4" ht="14.4" thickBot="1" x14ac:dyDescent="0.3">
      <c r="A367" s="255"/>
      <c r="B367" s="251" t="s">
        <v>761</v>
      </c>
      <c r="C367" s="252">
        <v>7575</v>
      </c>
    </row>
    <row r="368" spans="1:4" ht="14.4" thickBot="1" x14ac:dyDescent="0.3">
      <c r="A368" s="255"/>
      <c r="B368" s="251" t="s">
        <v>762</v>
      </c>
      <c r="C368" s="252">
        <v>7576</v>
      </c>
    </row>
    <row r="369" spans="1:4" ht="14.4" thickBot="1" x14ac:dyDescent="0.3">
      <c r="A369" s="1064"/>
      <c r="B369" s="251" t="s">
        <v>763</v>
      </c>
      <c r="C369" s="252">
        <v>7577</v>
      </c>
    </row>
    <row r="370" spans="1:4" ht="14.4" thickBot="1" x14ac:dyDescent="0.3">
      <c r="A370" s="1064"/>
      <c r="B370" s="251" t="s">
        <v>764</v>
      </c>
      <c r="C370" s="252">
        <v>7578</v>
      </c>
    </row>
    <row r="371" spans="1:4" ht="14.4" thickBot="1" x14ac:dyDescent="0.3">
      <c r="A371" s="1064"/>
      <c r="B371" s="251" t="s">
        <v>765</v>
      </c>
      <c r="C371" s="252">
        <v>7579</v>
      </c>
    </row>
    <row r="372" spans="1:4" ht="14.4" thickBot="1" x14ac:dyDescent="0.3">
      <c r="A372" s="255"/>
      <c r="B372" s="251" t="s">
        <v>766</v>
      </c>
      <c r="C372" s="252">
        <v>7580</v>
      </c>
    </row>
    <row r="373" spans="1:4" ht="14.4" thickBot="1" x14ac:dyDescent="0.3">
      <c r="A373" s="255"/>
      <c r="B373" s="251" t="s">
        <v>767</v>
      </c>
      <c r="C373" s="252">
        <v>7581</v>
      </c>
    </row>
    <row r="374" spans="1:4" ht="14.4" thickBot="1" x14ac:dyDescent="0.3">
      <c r="A374" s="255"/>
      <c r="B374" s="251" t="s">
        <v>768</v>
      </c>
      <c r="C374" s="252">
        <v>7582</v>
      </c>
    </row>
    <row r="375" spans="1:4" ht="14.4" thickBot="1" x14ac:dyDescent="0.3">
      <c r="A375" s="255"/>
      <c r="B375" s="251" t="s">
        <v>769</v>
      </c>
      <c r="C375" s="252">
        <v>7583</v>
      </c>
    </row>
    <row r="376" spans="1:4" ht="14.4" thickBot="1" x14ac:dyDescent="0.3">
      <c r="A376" s="255"/>
      <c r="B376" s="251" t="s">
        <v>770</v>
      </c>
      <c r="C376" s="252">
        <v>7584</v>
      </c>
    </row>
    <row r="377" spans="1:4" ht="14.4" thickBot="1" x14ac:dyDescent="0.3">
      <c r="A377" s="255"/>
      <c r="B377" s="251" t="s">
        <v>771</v>
      </c>
      <c r="C377" s="252">
        <v>7585</v>
      </c>
    </row>
    <row r="378" spans="1:4" ht="14.4" thickBot="1" x14ac:dyDescent="0.3">
      <c r="A378" s="255"/>
      <c r="B378" s="251" t="s">
        <v>772</v>
      </c>
      <c r="C378" s="252">
        <v>7586</v>
      </c>
    </row>
    <row r="379" spans="1:4" ht="14.4" thickBot="1" x14ac:dyDescent="0.3">
      <c r="A379" s="255"/>
      <c r="B379" s="251" t="s">
        <v>773</v>
      </c>
      <c r="C379" s="252">
        <v>7587</v>
      </c>
    </row>
    <row r="380" spans="1:4" ht="14.4" thickBot="1" x14ac:dyDescent="0.3">
      <c r="A380" s="255"/>
      <c r="B380" s="251" t="s">
        <v>774</v>
      </c>
      <c r="C380" s="252">
        <v>7588</v>
      </c>
    </row>
    <row r="381" spans="1:4" ht="14.4" thickBot="1" x14ac:dyDescent="0.3">
      <c r="A381" s="255"/>
      <c r="B381" s="251" t="s">
        <v>775</v>
      </c>
      <c r="C381" s="252">
        <v>7589</v>
      </c>
    </row>
    <row r="382" spans="1:4" ht="14.4" thickBot="1" x14ac:dyDescent="0.3">
      <c r="A382" s="255"/>
      <c r="B382" s="251" t="s">
        <v>776</v>
      </c>
      <c r="C382" s="252">
        <v>7590</v>
      </c>
    </row>
    <row r="383" spans="1:4" ht="14.4" thickBot="1" x14ac:dyDescent="0.3">
      <c r="A383" s="256"/>
      <c r="B383" s="251" t="s">
        <v>777</v>
      </c>
      <c r="C383" s="252">
        <v>7591</v>
      </c>
    </row>
    <row r="384" spans="1:4" ht="14.4" thickBot="1" x14ac:dyDescent="0.3">
      <c r="A384" s="253" t="s">
        <v>778</v>
      </c>
      <c r="B384" s="251" t="s">
        <v>779</v>
      </c>
      <c r="C384" s="252">
        <v>7601</v>
      </c>
      <c r="D384" s="231" t="s">
        <v>155</v>
      </c>
    </row>
    <row r="385" spans="1:3" ht="14.4" thickBot="1" x14ac:dyDescent="0.3">
      <c r="A385" s="255"/>
      <c r="B385" s="251" t="s">
        <v>780</v>
      </c>
      <c r="C385" s="252">
        <v>7602</v>
      </c>
    </row>
    <row r="386" spans="1:3" ht="14.4" thickBot="1" x14ac:dyDescent="0.3">
      <c r="A386" s="255"/>
      <c r="B386" s="251" t="s">
        <v>781</v>
      </c>
      <c r="C386" s="252">
        <v>7603</v>
      </c>
    </row>
    <row r="387" spans="1:3" ht="14.4" thickBot="1" x14ac:dyDescent="0.3">
      <c r="A387" s="255"/>
      <c r="B387" s="251" t="s">
        <v>782</v>
      </c>
      <c r="C387" s="252">
        <v>7604</v>
      </c>
    </row>
    <row r="388" spans="1:3" ht="14.4" thickBot="1" x14ac:dyDescent="0.3">
      <c r="A388" s="255"/>
      <c r="B388" s="251" t="s">
        <v>783</v>
      </c>
      <c r="C388" s="252">
        <v>7605</v>
      </c>
    </row>
    <row r="389" spans="1:3" ht="14.4" thickBot="1" x14ac:dyDescent="0.3">
      <c r="A389" s="255"/>
      <c r="B389" s="251" t="s">
        <v>784</v>
      </c>
      <c r="C389" s="252">
        <v>7606</v>
      </c>
    </row>
    <row r="390" spans="1:3" ht="14.4" thickBot="1" x14ac:dyDescent="0.3">
      <c r="A390" s="255"/>
      <c r="B390" s="251" t="s">
        <v>785</v>
      </c>
      <c r="C390" s="252">
        <v>7607</v>
      </c>
    </row>
    <row r="391" spans="1:3" ht="14.4" thickBot="1" x14ac:dyDescent="0.3">
      <c r="A391" s="255"/>
      <c r="B391" s="251" t="s">
        <v>786</v>
      </c>
      <c r="C391" s="252">
        <v>7608</v>
      </c>
    </row>
    <row r="392" spans="1:3" ht="14.4" thickBot="1" x14ac:dyDescent="0.3">
      <c r="A392" s="255"/>
      <c r="B392" s="251" t="s">
        <v>787</v>
      </c>
      <c r="C392" s="252">
        <v>7609</v>
      </c>
    </row>
    <row r="393" spans="1:3" ht="14.4" thickBot="1" x14ac:dyDescent="0.3">
      <c r="A393" s="255"/>
      <c r="B393" s="251" t="s">
        <v>788</v>
      </c>
      <c r="C393" s="252">
        <v>7610</v>
      </c>
    </row>
    <row r="394" spans="1:3" ht="14.4" thickBot="1" x14ac:dyDescent="0.3">
      <c r="A394" s="255"/>
      <c r="B394" s="251" t="s">
        <v>789</v>
      </c>
      <c r="C394" s="252">
        <v>7611</v>
      </c>
    </row>
    <row r="395" spans="1:3" ht="14.4" thickBot="1" x14ac:dyDescent="0.3">
      <c r="A395" s="255"/>
      <c r="B395" s="251" t="s">
        <v>790</v>
      </c>
      <c r="C395" s="252">
        <v>7612</v>
      </c>
    </row>
    <row r="396" spans="1:3" ht="14.4" thickBot="1" x14ac:dyDescent="0.3">
      <c r="A396" s="255"/>
      <c r="B396" s="251" t="s">
        <v>791</v>
      </c>
      <c r="C396" s="252">
        <v>7613</v>
      </c>
    </row>
    <row r="397" spans="1:3" ht="14.4" thickBot="1" x14ac:dyDescent="0.3">
      <c r="A397" s="255"/>
      <c r="B397" s="251" t="s">
        <v>792</v>
      </c>
      <c r="C397" s="252">
        <v>7614</v>
      </c>
    </row>
    <row r="398" spans="1:3" ht="14.4" thickBot="1" x14ac:dyDescent="0.3">
      <c r="A398" s="255"/>
      <c r="B398" s="251" t="s">
        <v>793</v>
      </c>
      <c r="C398" s="252">
        <v>7615</v>
      </c>
    </row>
    <row r="399" spans="1:3" ht="14.4" thickBot="1" x14ac:dyDescent="0.3">
      <c r="A399" s="255"/>
      <c r="B399" s="251" t="s">
        <v>794</v>
      </c>
      <c r="C399" s="252">
        <v>7616</v>
      </c>
    </row>
    <row r="400" spans="1:3" ht="14.4" thickBot="1" x14ac:dyDescent="0.3">
      <c r="A400" s="255"/>
      <c r="B400" s="251" t="s">
        <v>795</v>
      </c>
      <c r="C400" s="252">
        <v>7617</v>
      </c>
    </row>
    <row r="401" spans="1:4" ht="14.4" thickBot="1" x14ac:dyDescent="0.3">
      <c r="A401" s="255"/>
      <c r="B401" s="251" t="s">
        <v>796</v>
      </c>
      <c r="C401" s="252">
        <v>7618</v>
      </c>
    </row>
    <row r="402" spans="1:4" ht="14.4" thickBot="1" x14ac:dyDescent="0.3">
      <c r="A402" s="255"/>
      <c r="B402" s="251" t="s">
        <v>797</v>
      </c>
      <c r="C402" s="252">
        <v>7619</v>
      </c>
    </row>
    <row r="403" spans="1:4" ht="14.4" thickBot="1" x14ac:dyDescent="0.3">
      <c r="A403" s="255"/>
      <c r="B403" s="251" t="s">
        <v>798</v>
      </c>
      <c r="C403" s="252">
        <v>7620</v>
      </c>
    </row>
    <row r="404" spans="1:4" ht="14.4" thickBot="1" x14ac:dyDescent="0.3">
      <c r="A404" s="255"/>
      <c r="B404" s="251" t="s">
        <v>799</v>
      </c>
      <c r="C404" s="252">
        <v>7621</v>
      </c>
    </row>
    <row r="405" spans="1:4" ht="14.4" thickBot="1" x14ac:dyDescent="0.3">
      <c r="A405" s="1064"/>
      <c r="B405" s="251" t="s">
        <v>800</v>
      </c>
      <c r="C405" s="252">
        <v>7622</v>
      </c>
    </row>
    <row r="406" spans="1:4" ht="14.4" thickBot="1" x14ac:dyDescent="0.3">
      <c r="A406" s="1064"/>
      <c r="B406" s="251" t="s">
        <v>801</v>
      </c>
      <c r="C406" s="252">
        <v>7623</v>
      </c>
    </row>
    <row r="407" spans="1:4" ht="14.4" thickBot="1" x14ac:dyDescent="0.3">
      <c r="A407" s="256"/>
      <c r="B407" s="251" t="s">
        <v>802</v>
      </c>
      <c r="C407" s="252">
        <v>7624</v>
      </c>
    </row>
    <row r="408" spans="1:4" ht="14.4" thickBot="1" x14ac:dyDescent="0.3">
      <c r="A408" s="1070" t="s">
        <v>803</v>
      </c>
      <c r="B408" s="251" t="s">
        <v>804</v>
      </c>
      <c r="C408" s="252">
        <v>7701</v>
      </c>
      <c r="D408" s="231" t="s">
        <v>155</v>
      </c>
    </row>
    <row r="409" spans="1:4" ht="14.4" thickBot="1" x14ac:dyDescent="0.3">
      <c r="A409" s="1073"/>
      <c r="B409" s="251" t="s">
        <v>805</v>
      </c>
      <c r="C409" s="252">
        <v>7702</v>
      </c>
    </row>
    <row r="410" spans="1:4" ht="14.4" thickBot="1" x14ac:dyDescent="0.3">
      <c r="A410" s="253" t="s">
        <v>806</v>
      </c>
      <c r="B410" s="251" t="s">
        <v>807</v>
      </c>
      <c r="C410" s="252">
        <v>7703</v>
      </c>
    </row>
    <row r="411" spans="1:4" ht="14.4" thickBot="1" x14ac:dyDescent="0.3">
      <c r="A411" s="253" t="s">
        <v>808</v>
      </c>
      <c r="B411" s="251" t="s">
        <v>809</v>
      </c>
      <c r="C411" s="252">
        <v>7704</v>
      </c>
    </row>
    <row r="412" spans="1:4" ht="14.4" thickBot="1" x14ac:dyDescent="0.3">
      <c r="A412" s="253" t="s">
        <v>810</v>
      </c>
      <c r="B412" s="251" t="s">
        <v>811</v>
      </c>
      <c r="C412" s="252">
        <v>7801</v>
      </c>
    </row>
    <row r="413" spans="1:4" ht="14.4" thickBot="1" x14ac:dyDescent="0.3">
      <c r="A413" s="253" t="s">
        <v>812</v>
      </c>
      <c r="B413" s="251" t="s">
        <v>813</v>
      </c>
      <c r="C413" s="252">
        <v>7802</v>
      </c>
    </row>
    <row r="414" spans="1:4" ht="14.4" thickBot="1" x14ac:dyDescent="0.3">
      <c r="A414" s="255"/>
      <c r="B414" s="251" t="s">
        <v>814</v>
      </c>
      <c r="C414" s="252">
        <v>7803</v>
      </c>
    </row>
    <row r="415" spans="1:4" ht="14.4" thickBot="1" x14ac:dyDescent="0.3">
      <c r="A415" s="255"/>
      <c r="B415" s="251" t="s">
        <v>815</v>
      </c>
      <c r="C415" s="252">
        <v>7804</v>
      </c>
    </row>
    <row r="416" spans="1:4" ht="14.4" thickBot="1" x14ac:dyDescent="0.3">
      <c r="A416" s="255"/>
      <c r="B416" s="251" t="s">
        <v>816</v>
      </c>
      <c r="C416" s="252">
        <v>7805</v>
      </c>
    </row>
    <row r="417" spans="1:4" ht="14.4" thickBot="1" x14ac:dyDescent="0.3">
      <c r="A417" s="255"/>
      <c r="B417" s="251" t="s">
        <v>817</v>
      </c>
      <c r="C417" s="252">
        <v>7806</v>
      </c>
    </row>
    <row r="418" spans="1:4" ht="14.4" thickBot="1" x14ac:dyDescent="0.3">
      <c r="A418" s="255"/>
      <c r="B418" s="251" t="s">
        <v>818</v>
      </c>
      <c r="C418" s="252">
        <v>7807</v>
      </c>
    </row>
    <row r="419" spans="1:4" ht="14.4" thickBot="1" x14ac:dyDescent="0.3">
      <c r="A419" s="255"/>
      <c r="B419" s="251" t="s">
        <v>819</v>
      </c>
      <c r="C419" s="252">
        <v>7808</v>
      </c>
    </row>
    <row r="420" spans="1:4" ht="14.4" thickBot="1" x14ac:dyDescent="0.3">
      <c r="A420" s="255"/>
      <c r="B420" s="251" t="s">
        <v>820</v>
      </c>
      <c r="C420" s="252">
        <v>7809</v>
      </c>
    </row>
    <row r="421" spans="1:4" ht="14.4" thickBot="1" x14ac:dyDescent="0.3">
      <c r="A421" s="255"/>
      <c r="B421" s="251" t="s">
        <v>821</v>
      </c>
      <c r="C421" s="252">
        <v>7810</v>
      </c>
    </row>
    <row r="422" spans="1:4" ht="14.4" thickBot="1" x14ac:dyDescent="0.3">
      <c r="A422" s="255"/>
      <c r="B422" s="251" t="s">
        <v>822</v>
      </c>
      <c r="C422" s="252">
        <v>7811</v>
      </c>
    </row>
    <row r="423" spans="1:4" ht="14.4" thickBot="1" x14ac:dyDescent="0.3">
      <c r="A423" s="255"/>
      <c r="B423" s="251" t="s">
        <v>823</v>
      </c>
      <c r="C423" s="252">
        <v>7812</v>
      </c>
    </row>
    <row r="424" spans="1:4" ht="14.4" thickBot="1" x14ac:dyDescent="0.3">
      <c r="A424" s="255"/>
      <c r="B424" s="251" t="s">
        <v>824</v>
      </c>
      <c r="C424" s="252">
        <v>7813</v>
      </c>
      <c r="D424" s="231" t="s">
        <v>155</v>
      </c>
    </row>
    <row r="425" spans="1:4" ht="14.4" thickBot="1" x14ac:dyDescent="0.3">
      <c r="A425" s="255"/>
      <c r="B425" s="251" t="s">
        <v>825</v>
      </c>
      <c r="C425" s="252">
        <v>7814</v>
      </c>
    </row>
    <row r="426" spans="1:4" ht="14.4" thickBot="1" x14ac:dyDescent="0.3">
      <c r="A426" s="255"/>
      <c r="B426" s="251" t="s">
        <v>826</v>
      </c>
      <c r="C426" s="252">
        <v>7815</v>
      </c>
    </row>
    <row r="427" spans="1:4" ht="14.4" thickBot="1" x14ac:dyDescent="0.3">
      <c r="A427" s="255"/>
      <c r="B427" s="251" t="s">
        <v>827</v>
      </c>
      <c r="C427" s="252">
        <v>7816</v>
      </c>
    </row>
    <row r="428" spans="1:4" ht="14.4" thickBot="1" x14ac:dyDescent="0.3">
      <c r="A428" s="255"/>
      <c r="B428" s="251" t="s">
        <v>828</v>
      </c>
      <c r="C428" s="252">
        <v>7817</v>
      </c>
    </row>
    <row r="429" spans="1:4" ht="14.4" thickBot="1" x14ac:dyDescent="0.3">
      <c r="A429" s="255"/>
      <c r="B429" s="251" t="s">
        <v>829</v>
      </c>
      <c r="C429" s="252">
        <v>7818</v>
      </c>
    </row>
    <row r="430" spans="1:4" ht="14.4" thickBot="1" x14ac:dyDescent="0.3">
      <c r="A430" s="255"/>
      <c r="B430" s="251" t="s">
        <v>830</v>
      </c>
      <c r="C430" s="252">
        <v>7819</v>
      </c>
    </row>
    <row r="431" spans="1:4" ht="14.4" thickBot="1" x14ac:dyDescent="0.3">
      <c r="A431" s="255"/>
      <c r="B431" s="251" t="s">
        <v>831</v>
      </c>
      <c r="C431" s="252">
        <v>7820</v>
      </c>
    </row>
    <row r="432" spans="1:4" ht="14.4" thickBot="1" x14ac:dyDescent="0.3">
      <c r="A432" s="255"/>
      <c r="B432" s="251" t="s">
        <v>832</v>
      </c>
      <c r="C432" s="252">
        <v>7821</v>
      </c>
    </row>
    <row r="433" spans="1:4" ht="14.4" thickBot="1" x14ac:dyDescent="0.3">
      <c r="A433" s="255"/>
      <c r="B433" s="251" t="s">
        <v>833</v>
      </c>
      <c r="C433" s="252">
        <v>7822</v>
      </c>
    </row>
    <row r="434" spans="1:4" ht="14.4" thickBot="1" x14ac:dyDescent="0.3">
      <c r="A434" s="255"/>
      <c r="B434" s="251" t="s">
        <v>834</v>
      </c>
      <c r="C434" s="252">
        <v>7823</v>
      </c>
    </row>
    <row r="435" spans="1:4" ht="14.4" thickBot="1" x14ac:dyDescent="0.3">
      <c r="A435" s="255"/>
      <c r="B435" s="251" t="s">
        <v>835</v>
      </c>
      <c r="C435" s="252">
        <v>7824</v>
      </c>
    </row>
    <row r="436" spans="1:4" ht="14.4" thickBot="1" x14ac:dyDescent="0.3">
      <c r="A436" s="255"/>
      <c r="B436" s="251" t="s">
        <v>836</v>
      </c>
      <c r="C436" s="252">
        <v>7825</v>
      </c>
    </row>
    <row r="437" spans="1:4" ht="14.4" thickBot="1" x14ac:dyDescent="0.3">
      <c r="A437" s="255"/>
      <c r="B437" s="251" t="s">
        <v>837</v>
      </c>
      <c r="C437" s="252">
        <v>7826</v>
      </c>
    </row>
    <row r="438" spans="1:4" ht="14.4" thickBot="1" x14ac:dyDescent="0.3">
      <c r="A438" s="255"/>
      <c r="B438" s="251" t="s">
        <v>838</v>
      </c>
      <c r="C438" s="252">
        <v>7827</v>
      </c>
    </row>
    <row r="439" spans="1:4" ht="14.4" thickBot="1" x14ac:dyDescent="0.3">
      <c r="A439" s="255"/>
      <c r="B439" s="251" t="s">
        <v>839</v>
      </c>
      <c r="C439" s="252">
        <v>7828</v>
      </c>
    </row>
    <row r="440" spans="1:4" ht="14.4" thickBot="1" x14ac:dyDescent="0.3">
      <c r="A440" s="255"/>
      <c r="B440" s="251" t="s">
        <v>840</v>
      </c>
      <c r="C440" s="252">
        <v>7829</v>
      </c>
    </row>
    <row r="441" spans="1:4" ht="14.4" thickBot="1" x14ac:dyDescent="0.3">
      <c r="A441" s="255"/>
      <c r="B441" s="251" t="s">
        <v>841</v>
      </c>
      <c r="C441" s="252">
        <v>7830</v>
      </c>
    </row>
    <row r="442" spans="1:4" ht="14.4" thickBot="1" x14ac:dyDescent="0.3">
      <c r="A442" s="255"/>
      <c r="B442" s="251" t="s">
        <v>842</v>
      </c>
      <c r="C442" s="252">
        <v>7831</v>
      </c>
    </row>
    <row r="443" spans="1:4" ht="14.4" thickBot="1" x14ac:dyDescent="0.3">
      <c r="A443" s="255"/>
      <c r="B443" s="251" t="s">
        <v>843</v>
      </c>
      <c r="C443" s="252">
        <v>7832</v>
      </c>
    </row>
    <row r="444" spans="1:4" ht="14.4" thickBot="1" x14ac:dyDescent="0.3">
      <c r="A444" s="255"/>
      <c r="B444" s="251" t="s">
        <v>844</v>
      </c>
      <c r="C444" s="252">
        <v>7833</v>
      </c>
    </row>
    <row r="445" spans="1:4" ht="14.4" thickBot="1" x14ac:dyDescent="0.3">
      <c r="A445" s="255"/>
      <c r="B445" s="251" t="s">
        <v>845</v>
      </c>
      <c r="C445" s="252">
        <v>7834</v>
      </c>
    </row>
    <row r="446" spans="1:4" ht="14.4" thickBot="1" x14ac:dyDescent="0.3">
      <c r="A446" s="1064"/>
      <c r="B446" s="251" t="s">
        <v>846</v>
      </c>
      <c r="C446" s="252">
        <v>7835</v>
      </c>
    </row>
    <row r="447" spans="1:4" ht="14.4" thickBot="1" x14ac:dyDescent="0.3">
      <c r="A447" s="1064"/>
      <c r="B447" s="251" t="s">
        <v>847</v>
      </c>
      <c r="C447" s="252">
        <v>7836</v>
      </c>
      <c r="D447" s="231" t="s">
        <v>155</v>
      </c>
    </row>
    <row r="448" spans="1:4" ht="14.4" thickBot="1" x14ac:dyDescent="0.3">
      <c r="A448" s="1064"/>
      <c r="B448" s="251" t="s">
        <v>848</v>
      </c>
      <c r="C448" s="252">
        <v>7837</v>
      </c>
    </row>
    <row r="449" spans="1:3" ht="14.4" thickBot="1" x14ac:dyDescent="0.3">
      <c r="A449" s="255"/>
      <c r="B449" s="251" t="s">
        <v>849</v>
      </c>
      <c r="C449" s="252">
        <v>7838</v>
      </c>
    </row>
    <row r="450" spans="1:3" ht="14.4" thickBot="1" x14ac:dyDescent="0.3">
      <c r="A450" s="255"/>
      <c r="B450" s="251" t="s">
        <v>850</v>
      </c>
      <c r="C450" s="252">
        <v>7839</v>
      </c>
    </row>
    <row r="451" spans="1:3" ht="14.4" thickBot="1" x14ac:dyDescent="0.3">
      <c r="A451" s="255"/>
      <c r="B451" s="251" t="s">
        <v>851</v>
      </c>
      <c r="C451" s="252">
        <v>7840</v>
      </c>
    </row>
    <row r="452" spans="1:3" ht="14.4" thickBot="1" x14ac:dyDescent="0.3">
      <c r="A452" s="255"/>
      <c r="B452" s="251" t="s">
        <v>852</v>
      </c>
      <c r="C452" s="252">
        <v>7841</v>
      </c>
    </row>
    <row r="453" spans="1:3" ht="14.4" thickBot="1" x14ac:dyDescent="0.3">
      <c r="A453" s="255"/>
      <c r="B453" s="251" t="s">
        <v>853</v>
      </c>
      <c r="C453" s="252">
        <v>7842</v>
      </c>
    </row>
    <row r="454" spans="1:3" ht="14.4" thickBot="1" x14ac:dyDescent="0.3">
      <c r="A454" s="255"/>
      <c r="B454" s="251" t="s">
        <v>854</v>
      </c>
      <c r="C454" s="252">
        <v>7843</v>
      </c>
    </row>
    <row r="455" spans="1:3" ht="14.4" thickBot="1" x14ac:dyDescent="0.3">
      <c r="A455" s="255"/>
      <c r="B455" s="251" t="s">
        <v>855</v>
      </c>
      <c r="C455" s="252">
        <v>7844</v>
      </c>
    </row>
    <row r="456" spans="1:3" ht="14.4" thickBot="1" x14ac:dyDescent="0.3">
      <c r="A456" s="255"/>
      <c r="B456" s="251" t="s">
        <v>856</v>
      </c>
      <c r="C456" s="252">
        <v>7845</v>
      </c>
    </row>
    <row r="457" spans="1:3" ht="14.4" thickBot="1" x14ac:dyDescent="0.3">
      <c r="A457" s="255"/>
      <c r="B457" s="251" t="s">
        <v>857</v>
      </c>
      <c r="C457" s="252">
        <v>7846</v>
      </c>
    </row>
    <row r="458" spans="1:3" ht="14.4" thickBot="1" x14ac:dyDescent="0.3">
      <c r="A458" s="1064"/>
      <c r="B458" s="251" t="s">
        <v>858</v>
      </c>
      <c r="C458" s="252">
        <v>7847</v>
      </c>
    </row>
    <row r="459" spans="1:3" ht="14.4" thickBot="1" x14ac:dyDescent="0.3">
      <c r="A459" s="1064"/>
      <c r="B459" s="251" t="s">
        <v>859</v>
      </c>
      <c r="C459" s="252">
        <v>7848</v>
      </c>
    </row>
    <row r="460" spans="1:3" ht="14.4" thickBot="1" x14ac:dyDescent="0.3">
      <c r="A460" s="1064"/>
      <c r="B460" s="251" t="s">
        <v>860</v>
      </c>
      <c r="C460" s="252">
        <v>7849</v>
      </c>
    </row>
    <row r="461" spans="1:3" ht="14.4" thickBot="1" x14ac:dyDescent="0.3">
      <c r="A461" s="1064"/>
      <c r="B461" s="251" t="s">
        <v>861</v>
      </c>
      <c r="C461" s="252">
        <v>7850</v>
      </c>
    </row>
    <row r="462" spans="1:3" ht="14.4" thickBot="1" x14ac:dyDescent="0.3">
      <c r="A462" s="255"/>
      <c r="B462" s="251" t="s">
        <v>862</v>
      </c>
      <c r="C462" s="252">
        <v>7851</v>
      </c>
    </row>
    <row r="463" spans="1:3" ht="14.4" thickBot="1" x14ac:dyDescent="0.3">
      <c r="A463" s="255"/>
      <c r="B463" s="251" t="s">
        <v>863</v>
      </c>
      <c r="C463" s="252">
        <v>7852</v>
      </c>
    </row>
    <row r="464" spans="1:3" ht="14.4" thickBot="1" x14ac:dyDescent="0.3">
      <c r="A464" s="255"/>
      <c r="B464" s="251" t="s">
        <v>864</v>
      </c>
      <c r="C464" s="252">
        <v>7853</v>
      </c>
    </row>
    <row r="465" spans="1:4" ht="14.4" thickBot="1" x14ac:dyDescent="0.3">
      <c r="A465" s="255"/>
      <c r="B465" s="251" t="s">
        <v>865</v>
      </c>
      <c r="C465" s="252">
        <v>7854</v>
      </c>
    </row>
    <row r="466" spans="1:4" ht="14.4" thickBot="1" x14ac:dyDescent="0.3">
      <c r="A466" s="255"/>
      <c r="B466" s="251" t="s">
        <v>866</v>
      </c>
      <c r="C466" s="252">
        <v>7855</v>
      </c>
    </row>
    <row r="467" spans="1:4" ht="14.4" thickBot="1" x14ac:dyDescent="0.3">
      <c r="A467" s="255"/>
      <c r="B467" s="251" t="s">
        <v>867</v>
      </c>
      <c r="C467" s="252">
        <v>7856</v>
      </c>
    </row>
    <row r="468" spans="1:4" ht="14.4" thickBot="1" x14ac:dyDescent="0.3">
      <c r="A468" s="255"/>
      <c r="B468" s="251" t="s">
        <v>868</v>
      </c>
      <c r="C468" s="252">
        <v>7857</v>
      </c>
    </row>
    <row r="469" spans="1:4" ht="14.4" thickBot="1" x14ac:dyDescent="0.3">
      <c r="A469" s="256"/>
      <c r="B469" s="251" t="s">
        <v>869</v>
      </c>
      <c r="C469" s="252">
        <v>7858</v>
      </c>
      <c r="D469" s="231" t="s">
        <v>155</v>
      </c>
    </row>
    <row r="470" spans="1:4" ht="14.4" thickBot="1" x14ac:dyDescent="0.3">
      <c r="A470" s="253" t="s">
        <v>870</v>
      </c>
      <c r="B470" s="251" t="s">
        <v>871</v>
      </c>
      <c r="C470" s="252">
        <v>7901</v>
      </c>
    </row>
    <row r="471" spans="1:4" ht="14.4" thickBot="1" x14ac:dyDescent="0.3">
      <c r="A471" s="253" t="s">
        <v>872</v>
      </c>
      <c r="B471" s="251" t="s">
        <v>873</v>
      </c>
      <c r="C471" s="252">
        <v>7902</v>
      </c>
    </row>
    <row r="472" spans="1:4" ht="14.4" thickBot="1" x14ac:dyDescent="0.3">
      <c r="A472" s="253" t="s">
        <v>874</v>
      </c>
      <c r="B472" s="251" t="s">
        <v>875</v>
      </c>
      <c r="C472" s="252">
        <v>7903</v>
      </c>
    </row>
    <row r="473" spans="1:4" ht="14.4" thickBot="1" x14ac:dyDescent="0.3">
      <c r="A473" s="253" t="s">
        <v>876</v>
      </c>
      <c r="B473" s="251" t="s">
        <v>877</v>
      </c>
      <c r="C473" s="252">
        <v>7904</v>
      </c>
    </row>
    <row r="474" spans="1:4" ht="14.4" thickBot="1" x14ac:dyDescent="0.3">
      <c r="A474" s="255"/>
      <c r="B474" s="251" t="s">
        <v>878</v>
      </c>
      <c r="C474" s="252">
        <v>7905</v>
      </c>
    </row>
    <row r="475" spans="1:4" ht="14.4" thickBot="1" x14ac:dyDescent="0.3">
      <c r="A475" s="255"/>
      <c r="B475" s="251" t="s">
        <v>879</v>
      </c>
      <c r="C475" s="252">
        <v>7906</v>
      </c>
    </row>
    <row r="476" spans="1:4" ht="14.4" thickBot="1" x14ac:dyDescent="0.3">
      <c r="A476" s="255"/>
      <c r="B476" s="251" t="s">
        <v>880</v>
      </c>
      <c r="C476" s="252">
        <v>7907</v>
      </c>
    </row>
    <row r="477" spans="1:4" ht="14.4" thickBot="1" x14ac:dyDescent="0.3">
      <c r="A477" s="255"/>
      <c r="B477" s="251" t="s">
        <v>881</v>
      </c>
      <c r="C477" s="252">
        <v>7908</v>
      </c>
    </row>
    <row r="478" spans="1:4" ht="14.4" thickBot="1" x14ac:dyDescent="0.3">
      <c r="A478" s="255"/>
      <c r="B478" s="251" t="s">
        <v>882</v>
      </c>
      <c r="C478" s="252">
        <v>7909</v>
      </c>
    </row>
    <row r="479" spans="1:4" ht="14.4" thickBot="1" x14ac:dyDescent="0.3">
      <c r="A479" s="255"/>
      <c r="B479" s="251" t="s">
        <v>883</v>
      </c>
      <c r="C479" s="252">
        <v>7910</v>
      </c>
    </row>
    <row r="480" spans="1:4" ht="14.4" thickBot="1" x14ac:dyDescent="0.3">
      <c r="A480" s="255"/>
      <c r="B480" s="251" t="s">
        <v>884</v>
      </c>
      <c r="C480" s="252">
        <v>7911</v>
      </c>
    </row>
    <row r="481" spans="1:4" ht="14.4" thickBot="1" x14ac:dyDescent="0.3">
      <c r="A481" s="255"/>
      <c r="B481" s="251" t="s">
        <v>885</v>
      </c>
      <c r="C481" s="252">
        <v>7912</v>
      </c>
    </row>
    <row r="482" spans="1:4" ht="14.4" thickBot="1" x14ac:dyDescent="0.3">
      <c r="A482" s="255"/>
      <c r="B482" s="251" t="s">
        <v>886</v>
      </c>
      <c r="C482" s="252">
        <v>7913</v>
      </c>
    </row>
    <row r="483" spans="1:4" ht="14.4" thickBot="1" x14ac:dyDescent="0.3">
      <c r="A483" s="255"/>
      <c r="B483" s="251" t="s">
        <v>887</v>
      </c>
      <c r="C483" s="252">
        <v>7914</v>
      </c>
    </row>
    <row r="484" spans="1:4" ht="14.4" thickBot="1" x14ac:dyDescent="0.3">
      <c r="A484" s="255"/>
      <c r="B484" s="251" t="s">
        <v>888</v>
      </c>
      <c r="C484" s="252">
        <v>7915</v>
      </c>
    </row>
    <row r="485" spans="1:4" ht="14.4" thickBot="1" x14ac:dyDescent="0.3">
      <c r="A485" s="1064"/>
      <c r="B485" s="251" t="s">
        <v>889</v>
      </c>
      <c r="C485" s="252">
        <v>7916</v>
      </c>
    </row>
    <row r="486" spans="1:4" ht="14.4" thickBot="1" x14ac:dyDescent="0.3">
      <c r="A486" s="1064"/>
      <c r="B486" s="251" t="s">
        <v>890</v>
      </c>
      <c r="C486" s="252">
        <v>7917</v>
      </c>
    </row>
    <row r="487" spans="1:4" ht="14.4" thickBot="1" x14ac:dyDescent="0.3">
      <c r="A487" s="1064"/>
      <c r="B487" s="251" t="s">
        <v>891</v>
      </c>
      <c r="C487" s="252">
        <v>7918</v>
      </c>
    </row>
    <row r="488" spans="1:4" ht="14.4" thickBot="1" x14ac:dyDescent="0.3">
      <c r="A488" s="255"/>
      <c r="B488" s="251" t="s">
        <v>892</v>
      </c>
      <c r="C488" s="252">
        <v>7919</v>
      </c>
    </row>
    <row r="489" spans="1:4" ht="14.4" thickBot="1" x14ac:dyDescent="0.3">
      <c r="A489" s="255"/>
      <c r="B489" s="251" t="s">
        <v>893</v>
      </c>
      <c r="C489" s="252">
        <v>7920</v>
      </c>
    </row>
    <row r="490" spans="1:4" ht="14.4" thickBot="1" x14ac:dyDescent="0.3">
      <c r="A490" s="255"/>
      <c r="B490" s="251" t="s">
        <v>894</v>
      </c>
      <c r="C490" s="252">
        <v>7921</v>
      </c>
    </row>
    <row r="491" spans="1:4" ht="14.4" thickBot="1" x14ac:dyDescent="0.3">
      <c r="A491" s="255"/>
      <c r="B491" s="251" t="s">
        <v>895</v>
      </c>
      <c r="C491" s="252">
        <v>7922</v>
      </c>
    </row>
    <row r="492" spans="1:4" ht="14.4" thickBot="1" x14ac:dyDescent="0.3">
      <c r="A492" s="255"/>
      <c r="B492" s="251" t="s">
        <v>896</v>
      </c>
      <c r="C492" s="252">
        <v>7923</v>
      </c>
    </row>
    <row r="493" spans="1:4" ht="14.4" thickBot="1" x14ac:dyDescent="0.3">
      <c r="A493" s="255"/>
      <c r="B493" s="251" t="s">
        <v>897</v>
      </c>
      <c r="C493" s="252">
        <v>7924</v>
      </c>
      <c r="D493" s="231" t="s">
        <v>155</v>
      </c>
    </row>
    <row r="494" spans="1:4" ht="14.4" thickBot="1" x14ac:dyDescent="0.3">
      <c r="A494" s="255"/>
      <c r="B494" s="251" t="s">
        <v>898</v>
      </c>
      <c r="C494" s="252">
        <v>7925</v>
      </c>
    </row>
    <row r="495" spans="1:4" ht="14.4" thickBot="1" x14ac:dyDescent="0.3">
      <c r="A495" s="255"/>
      <c r="B495" s="251" t="s">
        <v>899</v>
      </c>
      <c r="C495" s="252">
        <v>7926</v>
      </c>
    </row>
    <row r="496" spans="1:4" ht="14.4" thickBot="1" x14ac:dyDescent="0.3">
      <c r="A496" s="255"/>
      <c r="B496" s="251" t="s">
        <v>900</v>
      </c>
      <c r="C496" s="252">
        <v>7927</v>
      </c>
    </row>
    <row r="497" spans="1:3" ht="14.4" thickBot="1" x14ac:dyDescent="0.3">
      <c r="A497" s="255"/>
      <c r="B497" s="251" t="s">
        <v>901</v>
      </c>
      <c r="C497" s="252">
        <v>7928</v>
      </c>
    </row>
    <row r="498" spans="1:3" ht="14.4" thickBot="1" x14ac:dyDescent="0.3">
      <c r="A498" s="255"/>
      <c r="B498" s="251" t="s">
        <v>902</v>
      </c>
      <c r="C498" s="252">
        <v>7929</v>
      </c>
    </row>
    <row r="499" spans="1:3" ht="14.4" thickBot="1" x14ac:dyDescent="0.3">
      <c r="A499" s="255"/>
      <c r="B499" s="251" t="s">
        <v>903</v>
      </c>
      <c r="C499" s="252">
        <v>7930</v>
      </c>
    </row>
    <row r="500" spans="1:3" ht="14.4" thickBot="1" x14ac:dyDescent="0.3">
      <c r="A500" s="255"/>
      <c r="B500" s="251" t="s">
        <v>904</v>
      </c>
      <c r="C500" s="252">
        <v>7931</v>
      </c>
    </row>
    <row r="501" spans="1:3" ht="14.4" thickBot="1" x14ac:dyDescent="0.3">
      <c r="A501" s="255"/>
      <c r="B501" s="251" t="s">
        <v>905</v>
      </c>
      <c r="C501" s="252">
        <v>7932</v>
      </c>
    </row>
    <row r="502" spans="1:3" ht="14.4" thickBot="1" x14ac:dyDescent="0.3">
      <c r="A502" s="255"/>
      <c r="B502" s="251" t="s">
        <v>906</v>
      </c>
      <c r="C502" s="252">
        <v>7933</v>
      </c>
    </row>
    <row r="503" spans="1:3" ht="14.4" thickBot="1" x14ac:dyDescent="0.3">
      <c r="A503" s="255"/>
      <c r="B503" s="251" t="s">
        <v>907</v>
      </c>
      <c r="C503" s="252">
        <v>7934</v>
      </c>
    </row>
    <row r="504" spans="1:3" ht="14.4" thickBot="1" x14ac:dyDescent="0.3">
      <c r="A504" s="255"/>
      <c r="B504" s="251" t="s">
        <v>908</v>
      </c>
      <c r="C504" s="252">
        <v>7935</v>
      </c>
    </row>
    <row r="505" spans="1:3" ht="14.4" thickBot="1" x14ac:dyDescent="0.3">
      <c r="A505" s="255"/>
      <c r="B505" s="251" t="s">
        <v>909</v>
      </c>
      <c r="C505" s="252">
        <v>7936</v>
      </c>
    </row>
    <row r="506" spans="1:3" ht="14.4" thickBot="1" x14ac:dyDescent="0.3">
      <c r="A506" s="255"/>
      <c r="B506" s="251" t="s">
        <v>910</v>
      </c>
      <c r="C506" s="252">
        <v>7937</v>
      </c>
    </row>
    <row r="507" spans="1:3" ht="14.4" thickBot="1" x14ac:dyDescent="0.3">
      <c r="A507" s="255"/>
      <c r="B507" s="251" t="s">
        <v>911</v>
      </c>
      <c r="C507" s="252">
        <v>7938</v>
      </c>
    </row>
    <row r="508" spans="1:3" ht="14.4" thickBot="1" x14ac:dyDescent="0.3">
      <c r="A508" s="255"/>
      <c r="B508" s="251" t="s">
        <v>912</v>
      </c>
      <c r="C508" s="252">
        <v>7939</v>
      </c>
    </row>
    <row r="509" spans="1:3" ht="14.4" thickBot="1" x14ac:dyDescent="0.3">
      <c r="A509" s="255"/>
      <c r="B509" s="251" t="s">
        <v>913</v>
      </c>
      <c r="C509" s="252">
        <v>7940</v>
      </c>
    </row>
    <row r="510" spans="1:3" ht="14.4" thickBot="1" x14ac:dyDescent="0.3">
      <c r="A510" s="1064"/>
      <c r="B510" s="251" t="s">
        <v>914</v>
      </c>
      <c r="C510" s="252">
        <v>7941</v>
      </c>
    </row>
    <row r="511" spans="1:3" ht="14.4" thickBot="1" x14ac:dyDescent="0.3">
      <c r="A511" s="1064"/>
      <c r="B511" s="251" t="s">
        <v>915</v>
      </c>
      <c r="C511" s="252">
        <v>7942</v>
      </c>
    </row>
    <row r="512" spans="1:3" ht="14.4" thickBot="1" x14ac:dyDescent="0.3">
      <c r="A512" s="1064"/>
      <c r="B512" s="251" t="s">
        <v>916</v>
      </c>
      <c r="C512" s="252">
        <v>7943</v>
      </c>
    </row>
    <row r="513" spans="1:4" ht="14.4" thickBot="1" x14ac:dyDescent="0.3">
      <c r="A513" s="1064"/>
      <c r="B513" s="251" t="s">
        <v>917</v>
      </c>
      <c r="C513" s="252">
        <v>7944</v>
      </c>
      <c r="D513" s="231" t="s">
        <v>155</v>
      </c>
    </row>
    <row r="514" spans="1:4" ht="14.4" thickBot="1" x14ac:dyDescent="0.3">
      <c r="A514" s="1064"/>
      <c r="B514" s="251" t="s">
        <v>918</v>
      </c>
      <c r="C514" s="252">
        <v>7945</v>
      </c>
    </row>
    <row r="515" spans="1:4" ht="14.4" thickBot="1" x14ac:dyDescent="0.3">
      <c r="A515" s="1064"/>
      <c r="B515" s="251" t="s">
        <v>919</v>
      </c>
      <c r="C515" s="252">
        <v>7946</v>
      </c>
    </row>
    <row r="516" spans="1:4" ht="14.4" thickBot="1" x14ac:dyDescent="0.3">
      <c r="A516" s="1064"/>
      <c r="B516" s="251" t="s">
        <v>920</v>
      </c>
      <c r="C516" s="252">
        <v>7947</v>
      </c>
    </row>
    <row r="517" spans="1:4" ht="14.4" thickBot="1" x14ac:dyDescent="0.3">
      <c r="A517" s="255"/>
      <c r="B517" s="251" t="s">
        <v>921</v>
      </c>
      <c r="C517" s="252">
        <v>7948</v>
      </c>
    </row>
    <row r="518" spans="1:4" ht="14.4" thickBot="1" x14ac:dyDescent="0.3">
      <c r="A518" s="255"/>
      <c r="B518" s="251" t="s">
        <v>922</v>
      </c>
      <c r="C518" s="252">
        <v>7949</v>
      </c>
    </row>
    <row r="519" spans="1:4" ht="14.4" thickBot="1" x14ac:dyDescent="0.3">
      <c r="A519" s="255"/>
      <c r="B519" s="251" t="s">
        <v>923</v>
      </c>
      <c r="C519" s="252">
        <v>7950</v>
      </c>
    </row>
    <row r="520" spans="1:4" ht="14.4" thickBot="1" x14ac:dyDescent="0.3">
      <c r="A520" s="255"/>
      <c r="B520" s="251" t="s">
        <v>924</v>
      </c>
      <c r="C520" s="252">
        <v>7951</v>
      </c>
    </row>
    <row r="521" spans="1:4" ht="14.4" thickBot="1" x14ac:dyDescent="0.3">
      <c r="A521" s="255"/>
      <c r="B521" s="251" t="s">
        <v>925</v>
      </c>
      <c r="C521" s="252">
        <v>7952</v>
      </c>
    </row>
    <row r="522" spans="1:4" ht="14.4" thickBot="1" x14ac:dyDescent="0.3">
      <c r="A522" s="255"/>
      <c r="B522" s="251" t="s">
        <v>926</v>
      </c>
      <c r="C522" s="252">
        <v>7953</v>
      </c>
    </row>
    <row r="523" spans="1:4" ht="14.4" thickBot="1" x14ac:dyDescent="0.3">
      <c r="A523" s="256"/>
      <c r="B523" s="251" t="s">
        <v>927</v>
      </c>
      <c r="C523" s="252">
        <v>7954</v>
      </c>
    </row>
    <row r="524" spans="1:4" ht="14.4" thickBot="1" x14ac:dyDescent="0.3">
      <c r="A524" s="1070" t="s">
        <v>928</v>
      </c>
      <c r="B524" s="251" t="s">
        <v>929</v>
      </c>
      <c r="C524" s="252">
        <v>8001</v>
      </c>
      <c r="D524" s="231" t="s">
        <v>155</v>
      </c>
    </row>
    <row r="525" spans="1:4" ht="14.4" thickBot="1" x14ac:dyDescent="0.3">
      <c r="A525" s="1071"/>
      <c r="B525" s="251" t="s">
        <v>930</v>
      </c>
      <c r="C525" s="252">
        <v>8002</v>
      </c>
    </row>
    <row r="526" spans="1:4" ht="14.4" thickBot="1" x14ac:dyDescent="0.3">
      <c r="A526" s="253" t="s">
        <v>931</v>
      </c>
      <c r="B526" s="251" t="s">
        <v>932</v>
      </c>
      <c r="C526" s="252">
        <v>8003</v>
      </c>
    </row>
    <row r="527" spans="1:4" ht="14.4" thickBot="1" x14ac:dyDescent="0.3">
      <c r="A527" s="253" t="s">
        <v>933</v>
      </c>
      <c r="B527" s="251" t="s">
        <v>934</v>
      </c>
      <c r="C527" s="252">
        <v>8004</v>
      </c>
    </row>
    <row r="528" spans="1:4" ht="14.4" thickBot="1" x14ac:dyDescent="0.3">
      <c r="A528" s="255"/>
      <c r="B528" s="251" t="s">
        <v>935</v>
      </c>
      <c r="C528" s="252">
        <v>8005</v>
      </c>
    </row>
    <row r="529" spans="1:4" ht="14.4" thickBot="1" x14ac:dyDescent="0.3">
      <c r="A529" s="255"/>
      <c r="B529" s="251" t="s">
        <v>936</v>
      </c>
      <c r="C529" s="252">
        <v>8006</v>
      </c>
    </row>
    <row r="530" spans="1:4" ht="14.4" thickBot="1" x14ac:dyDescent="0.3">
      <c r="A530" s="255"/>
      <c r="B530" s="251" t="s">
        <v>937</v>
      </c>
      <c r="C530" s="252">
        <v>8007</v>
      </c>
    </row>
    <row r="531" spans="1:4" ht="14.4" thickBot="1" x14ac:dyDescent="0.3">
      <c r="A531" s="255"/>
      <c r="B531" s="251" t="s">
        <v>938</v>
      </c>
      <c r="C531" s="252">
        <v>8008</v>
      </c>
    </row>
    <row r="532" spans="1:4" ht="14.4" thickBot="1" x14ac:dyDescent="0.3">
      <c r="A532" s="255"/>
      <c r="B532" s="251" t="s">
        <v>939</v>
      </c>
      <c r="C532" s="252">
        <v>8009</v>
      </c>
    </row>
    <row r="533" spans="1:4" ht="14.4" thickBot="1" x14ac:dyDescent="0.3">
      <c r="A533" s="255"/>
      <c r="B533" s="251" t="s">
        <v>940</v>
      </c>
      <c r="C533" s="252">
        <v>8010</v>
      </c>
    </row>
    <row r="534" spans="1:4" ht="14.4" thickBot="1" x14ac:dyDescent="0.3">
      <c r="A534" s="255"/>
      <c r="B534" s="251" t="s">
        <v>941</v>
      </c>
      <c r="C534" s="252">
        <v>8011</v>
      </c>
    </row>
    <row r="535" spans="1:4" ht="14.4" thickBot="1" x14ac:dyDescent="0.3">
      <c r="A535" s="255"/>
      <c r="B535" s="251" t="s">
        <v>942</v>
      </c>
      <c r="C535" s="252">
        <v>8012</v>
      </c>
    </row>
    <row r="536" spans="1:4" ht="14.4" thickBot="1" x14ac:dyDescent="0.3">
      <c r="A536" s="255"/>
      <c r="B536" s="251" t="s">
        <v>943</v>
      </c>
      <c r="C536" s="252">
        <v>8013</v>
      </c>
    </row>
    <row r="537" spans="1:4" ht="14.4" thickBot="1" x14ac:dyDescent="0.3">
      <c r="A537" s="255"/>
      <c r="B537" s="251" t="s">
        <v>944</v>
      </c>
      <c r="C537" s="252">
        <v>8014</v>
      </c>
    </row>
    <row r="538" spans="1:4" ht="14.4" thickBot="1" x14ac:dyDescent="0.3">
      <c r="A538" s="255"/>
      <c r="B538" s="251" t="s">
        <v>945</v>
      </c>
      <c r="C538" s="252">
        <v>8015</v>
      </c>
    </row>
    <row r="539" spans="1:4" ht="14.4" thickBot="1" x14ac:dyDescent="0.3">
      <c r="A539" s="255"/>
      <c r="B539" s="251" t="s">
        <v>946</v>
      </c>
      <c r="C539" s="252">
        <v>8016</v>
      </c>
    </row>
    <row r="540" spans="1:4" ht="14.4" thickBot="1" x14ac:dyDescent="0.3">
      <c r="A540" s="255"/>
      <c r="B540" s="251" t="s">
        <v>947</v>
      </c>
      <c r="C540" s="252">
        <v>8017</v>
      </c>
    </row>
    <row r="541" spans="1:4" ht="14.4" thickBot="1" x14ac:dyDescent="0.3">
      <c r="A541" s="255"/>
      <c r="B541" s="251" t="s">
        <v>948</v>
      </c>
      <c r="C541" s="252">
        <v>8018</v>
      </c>
    </row>
    <row r="542" spans="1:4" ht="14.4" thickBot="1" x14ac:dyDescent="0.3">
      <c r="A542" s="255"/>
      <c r="B542" s="251" t="s">
        <v>949</v>
      </c>
      <c r="C542" s="252">
        <v>8019</v>
      </c>
    </row>
    <row r="543" spans="1:4" ht="14.4" thickBot="1" x14ac:dyDescent="0.3">
      <c r="A543" s="255"/>
      <c r="B543" s="251" t="s">
        <v>950</v>
      </c>
      <c r="C543" s="252">
        <v>8020</v>
      </c>
    </row>
    <row r="544" spans="1:4" ht="14.4" thickBot="1" x14ac:dyDescent="0.3">
      <c r="A544" s="255"/>
      <c r="B544" s="251" t="s">
        <v>951</v>
      </c>
      <c r="C544" s="252">
        <v>8021</v>
      </c>
      <c r="D544" s="231" t="s">
        <v>155</v>
      </c>
    </row>
    <row r="545" spans="1:3" ht="14.4" thickBot="1" x14ac:dyDescent="0.3">
      <c r="A545" s="255"/>
      <c r="B545" s="251" t="s">
        <v>952</v>
      </c>
      <c r="C545" s="252">
        <v>8022</v>
      </c>
    </row>
    <row r="546" spans="1:3" ht="14.4" thickBot="1" x14ac:dyDescent="0.3">
      <c r="A546" s="255"/>
      <c r="B546" s="251" t="s">
        <v>953</v>
      </c>
      <c r="C546" s="252">
        <v>8023</v>
      </c>
    </row>
    <row r="547" spans="1:3" ht="14.4" thickBot="1" x14ac:dyDescent="0.3">
      <c r="A547" s="255"/>
      <c r="B547" s="251" t="s">
        <v>954</v>
      </c>
      <c r="C547" s="252">
        <v>8024</v>
      </c>
    </row>
    <row r="548" spans="1:3" ht="14.4" thickBot="1" x14ac:dyDescent="0.3">
      <c r="A548" s="255"/>
      <c r="B548" s="251" t="s">
        <v>955</v>
      </c>
      <c r="C548" s="252">
        <v>8025</v>
      </c>
    </row>
    <row r="549" spans="1:3" ht="14.4" thickBot="1" x14ac:dyDescent="0.3">
      <c r="A549" s="255"/>
      <c r="B549" s="251" t="s">
        <v>956</v>
      </c>
      <c r="C549" s="252">
        <v>8026</v>
      </c>
    </row>
    <row r="550" spans="1:3" ht="14.4" thickBot="1" x14ac:dyDescent="0.3">
      <c r="A550" s="255"/>
      <c r="B550" s="251" t="s">
        <v>957</v>
      </c>
      <c r="C550" s="252">
        <v>8027</v>
      </c>
    </row>
    <row r="551" spans="1:3" ht="14.4" thickBot="1" x14ac:dyDescent="0.3">
      <c r="A551" s="255"/>
      <c r="B551" s="251" t="s">
        <v>958</v>
      </c>
      <c r="C551" s="252">
        <v>8028</v>
      </c>
    </row>
    <row r="552" spans="1:3" ht="14.4" thickBot="1" x14ac:dyDescent="0.3">
      <c r="A552" s="255"/>
      <c r="B552" s="251" t="s">
        <v>959</v>
      </c>
      <c r="C552" s="252">
        <v>8029</v>
      </c>
    </row>
    <row r="553" spans="1:3" ht="14.4" thickBot="1" x14ac:dyDescent="0.3">
      <c r="A553" s="255"/>
      <c r="B553" s="251" t="s">
        <v>960</v>
      </c>
      <c r="C553" s="252">
        <v>8030</v>
      </c>
    </row>
    <row r="554" spans="1:3" ht="14.4" thickBot="1" x14ac:dyDescent="0.3">
      <c r="A554" s="255"/>
      <c r="B554" s="251" t="s">
        <v>961</v>
      </c>
      <c r="C554" s="252">
        <v>8031</v>
      </c>
    </row>
    <row r="555" spans="1:3" ht="14.4" thickBot="1" x14ac:dyDescent="0.3">
      <c r="A555" s="255"/>
      <c r="B555" s="251" t="s">
        <v>962</v>
      </c>
      <c r="C555" s="252">
        <v>8032</v>
      </c>
    </row>
    <row r="556" spans="1:3" ht="14.4" thickBot="1" x14ac:dyDescent="0.3">
      <c r="A556" s="255"/>
      <c r="B556" s="251" t="s">
        <v>963</v>
      </c>
      <c r="C556" s="252">
        <v>8033</v>
      </c>
    </row>
    <row r="557" spans="1:3" ht="14.4" thickBot="1" x14ac:dyDescent="0.3">
      <c r="A557" s="255"/>
      <c r="B557" s="251" t="s">
        <v>964</v>
      </c>
      <c r="C557" s="252">
        <v>8034</v>
      </c>
    </row>
    <row r="558" spans="1:3" ht="14.4" thickBot="1" x14ac:dyDescent="0.3">
      <c r="A558" s="255"/>
      <c r="B558" s="251" t="s">
        <v>965</v>
      </c>
      <c r="C558" s="252">
        <v>8035</v>
      </c>
    </row>
    <row r="559" spans="1:3" ht="14.4" thickBot="1" x14ac:dyDescent="0.3">
      <c r="A559" s="255"/>
      <c r="B559" s="251" t="s">
        <v>966</v>
      </c>
      <c r="C559" s="252">
        <v>8036</v>
      </c>
    </row>
    <row r="560" spans="1:3" ht="14.4" thickBot="1" x14ac:dyDescent="0.3">
      <c r="A560" s="255"/>
      <c r="B560" s="251" t="s">
        <v>967</v>
      </c>
      <c r="C560" s="252">
        <v>8037</v>
      </c>
    </row>
    <row r="561" spans="1:4" ht="14.4" thickBot="1" x14ac:dyDescent="0.3">
      <c r="A561" s="255"/>
      <c r="B561" s="251" t="s">
        <v>968</v>
      </c>
      <c r="C561" s="252">
        <v>8038</v>
      </c>
    </row>
    <row r="562" spans="1:4" ht="14.4" thickBot="1" x14ac:dyDescent="0.3">
      <c r="A562" s="1064"/>
      <c r="B562" s="251" t="s">
        <v>969</v>
      </c>
      <c r="C562" s="252">
        <v>8039</v>
      </c>
    </row>
    <row r="563" spans="1:4" ht="14.4" thickBot="1" x14ac:dyDescent="0.3">
      <c r="A563" s="1064"/>
      <c r="B563" s="251" t="s">
        <v>970</v>
      </c>
      <c r="C563" s="252">
        <v>8040</v>
      </c>
    </row>
    <row r="564" spans="1:4" ht="14.4" thickBot="1" x14ac:dyDescent="0.3">
      <c r="A564" s="1064"/>
      <c r="B564" s="251" t="s">
        <v>971</v>
      </c>
      <c r="C564" s="252">
        <v>8041</v>
      </c>
    </row>
    <row r="565" spans="1:4" ht="14.4" thickBot="1" x14ac:dyDescent="0.3">
      <c r="A565" s="1064"/>
      <c r="B565" s="251" t="s">
        <v>972</v>
      </c>
      <c r="C565" s="252">
        <v>8042</v>
      </c>
    </row>
    <row r="566" spans="1:4" ht="14.4" thickBot="1" x14ac:dyDescent="0.3">
      <c r="A566" s="1064"/>
      <c r="B566" s="251" t="s">
        <v>973</v>
      </c>
      <c r="C566" s="252">
        <v>8043</v>
      </c>
    </row>
    <row r="567" spans="1:4" ht="14.4" thickBot="1" x14ac:dyDescent="0.3">
      <c r="A567" s="255"/>
      <c r="B567" s="251" t="s">
        <v>974</v>
      </c>
      <c r="C567" s="252">
        <v>8044</v>
      </c>
    </row>
    <row r="568" spans="1:4" ht="14.4" thickBot="1" x14ac:dyDescent="0.3">
      <c r="A568" s="1064"/>
      <c r="B568" s="251" t="s">
        <v>496</v>
      </c>
      <c r="C568" s="252">
        <v>8045</v>
      </c>
    </row>
    <row r="569" spans="1:4" ht="14.4" thickBot="1" x14ac:dyDescent="0.3">
      <c r="A569" s="1064"/>
      <c r="B569" s="251" t="s">
        <v>975</v>
      </c>
      <c r="C569" s="252">
        <v>8046</v>
      </c>
      <c r="D569" s="231" t="s">
        <v>155</v>
      </c>
    </row>
    <row r="570" spans="1:4" ht="14.4" thickBot="1" x14ac:dyDescent="0.3">
      <c r="A570" s="1072"/>
      <c r="B570" s="251" t="s">
        <v>976</v>
      </c>
      <c r="C570" s="252">
        <v>8047</v>
      </c>
    </row>
    <row r="571" spans="1:4" ht="14.4" thickBot="1" x14ac:dyDescent="0.3">
      <c r="A571" s="253" t="s">
        <v>977</v>
      </c>
      <c r="B571" s="251" t="s">
        <v>978</v>
      </c>
      <c r="C571" s="252">
        <v>8101</v>
      </c>
    </row>
    <row r="572" spans="1:4" ht="14.4" thickBot="1" x14ac:dyDescent="0.3">
      <c r="A572" s="253" t="s">
        <v>979</v>
      </c>
      <c r="B572" s="251" t="s">
        <v>980</v>
      </c>
      <c r="C572" s="252">
        <v>8102</v>
      </c>
    </row>
    <row r="573" spans="1:4" ht="14.4" thickBot="1" x14ac:dyDescent="0.3">
      <c r="A573" s="253" t="s">
        <v>981</v>
      </c>
      <c r="B573" s="251" t="s">
        <v>982</v>
      </c>
      <c r="C573" s="252">
        <v>8103</v>
      </c>
    </row>
    <row r="574" spans="1:4" ht="14.4" thickBot="1" x14ac:dyDescent="0.3">
      <c r="A574" s="253" t="s">
        <v>983</v>
      </c>
      <c r="B574" s="251" t="s">
        <v>984</v>
      </c>
      <c r="C574" s="252">
        <v>8104</v>
      </c>
    </row>
    <row r="575" spans="1:4" ht="14.4" thickBot="1" x14ac:dyDescent="0.3">
      <c r="A575" s="255"/>
      <c r="B575" s="251" t="s">
        <v>985</v>
      </c>
      <c r="C575" s="252">
        <v>8105</v>
      </c>
    </row>
    <row r="576" spans="1:4" ht="14.4" thickBot="1" x14ac:dyDescent="0.3">
      <c r="A576" s="255"/>
      <c r="B576" s="251" t="s">
        <v>986</v>
      </c>
      <c r="C576" s="252">
        <v>8106</v>
      </c>
    </row>
    <row r="577" spans="1:4" ht="14.4" thickBot="1" x14ac:dyDescent="0.3">
      <c r="A577" s="255"/>
      <c r="B577" s="251" t="s">
        <v>987</v>
      </c>
      <c r="C577" s="252">
        <v>8107</v>
      </c>
    </row>
    <row r="578" spans="1:4" ht="14.4" thickBot="1" x14ac:dyDescent="0.3">
      <c r="A578" s="255"/>
      <c r="B578" s="251" t="s">
        <v>414</v>
      </c>
      <c r="C578" s="252">
        <v>8108</v>
      </c>
    </row>
    <row r="579" spans="1:4" ht="14.4" thickBot="1" x14ac:dyDescent="0.3">
      <c r="A579" s="255"/>
      <c r="B579" s="251" t="s">
        <v>988</v>
      </c>
      <c r="C579" s="252">
        <v>8109</v>
      </c>
    </row>
    <row r="580" spans="1:4" ht="14.4" thickBot="1" x14ac:dyDescent="0.3">
      <c r="A580" s="255"/>
      <c r="B580" s="251" t="s">
        <v>989</v>
      </c>
      <c r="C580" s="252">
        <v>8110</v>
      </c>
    </row>
    <row r="581" spans="1:4" ht="14.4" thickBot="1" x14ac:dyDescent="0.3">
      <c r="A581" s="255"/>
      <c r="B581" s="251" t="s">
        <v>990</v>
      </c>
      <c r="C581" s="252">
        <v>8111</v>
      </c>
    </row>
    <row r="582" spans="1:4" ht="14.4" thickBot="1" x14ac:dyDescent="0.3">
      <c r="A582" s="255"/>
      <c r="B582" s="251" t="s">
        <v>991</v>
      </c>
      <c r="C582" s="252">
        <v>8112</v>
      </c>
    </row>
    <row r="583" spans="1:4" ht="14.4" thickBot="1" x14ac:dyDescent="0.3">
      <c r="A583" s="256"/>
      <c r="B583" s="251" t="s">
        <v>992</v>
      </c>
      <c r="C583" s="252">
        <v>8113</v>
      </c>
    </row>
    <row r="584" spans="1:4" ht="14.4" thickBot="1" x14ac:dyDescent="0.3">
      <c r="A584" s="253" t="s">
        <v>993</v>
      </c>
      <c r="B584" s="251" t="s">
        <v>994</v>
      </c>
      <c r="C584" s="252">
        <v>8201</v>
      </c>
    </row>
    <row r="585" spans="1:4" ht="14.4" thickBot="1" x14ac:dyDescent="0.3">
      <c r="A585" s="253" t="s">
        <v>995</v>
      </c>
      <c r="B585" s="251" t="s">
        <v>996</v>
      </c>
      <c r="C585" s="252">
        <v>8202</v>
      </c>
    </row>
    <row r="586" spans="1:4" ht="14.4" thickBot="1" x14ac:dyDescent="0.3">
      <c r="A586" s="253" t="s">
        <v>997</v>
      </c>
      <c r="B586" s="251" t="s">
        <v>998</v>
      </c>
      <c r="C586" s="252">
        <v>8203</v>
      </c>
    </row>
    <row r="587" spans="1:4" ht="14.4" thickBot="1" x14ac:dyDescent="0.3">
      <c r="A587" s="255"/>
      <c r="B587" s="251" t="s">
        <v>999</v>
      </c>
      <c r="C587" s="252">
        <v>8204</v>
      </c>
    </row>
    <row r="588" spans="1:4" ht="14.4" thickBot="1" x14ac:dyDescent="0.3">
      <c r="A588" s="255"/>
      <c r="B588" s="251" t="s">
        <v>1000</v>
      </c>
      <c r="C588" s="252">
        <v>8205</v>
      </c>
    </row>
    <row r="589" spans="1:4" ht="14.4" thickBot="1" x14ac:dyDescent="0.3">
      <c r="A589" s="255"/>
      <c r="B589" s="251" t="s">
        <v>1001</v>
      </c>
      <c r="C589" s="252">
        <v>8206</v>
      </c>
      <c r="D589" s="231" t="s">
        <v>155</v>
      </c>
    </row>
    <row r="590" spans="1:4" ht="14.4" thickBot="1" x14ac:dyDescent="0.3">
      <c r="A590" s="255"/>
      <c r="B590" s="251" t="s">
        <v>1002</v>
      </c>
      <c r="C590" s="252">
        <v>8207</v>
      </c>
    </row>
    <row r="591" spans="1:4" ht="14.4" thickBot="1" x14ac:dyDescent="0.3">
      <c r="A591" s="255"/>
      <c r="B591" s="251" t="s">
        <v>1003</v>
      </c>
      <c r="C591" s="252">
        <v>8208</v>
      </c>
    </row>
    <row r="592" spans="1:4" ht="14.4" thickBot="1" x14ac:dyDescent="0.3">
      <c r="A592" s="255"/>
      <c r="B592" s="251" t="s">
        <v>1004</v>
      </c>
      <c r="C592" s="252">
        <v>8209</v>
      </c>
    </row>
    <row r="593" spans="1:3" ht="14.4" thickBot="1" x14ac:dyDescent="0.3">
      <c r="A593" s="255"/>
      <c r="B593" s="251" t="s">
        <v>1005</v>
      </c>
      <c r="C593" s="252">
        <v>8210</v>
      </c>
    </row>
    <row r="594" spans="1:3" ht="14.4" thickBot="1" x14ac:dyDescent="0.3">
      <c r="A594" s="255"/>
      <c r="B594" s="251" t="s">
        <v>1006</v>
      </c>
      <c r="C594" s="252">
        <v>8211</v>
      </c>
    </row>
    <row r="595" spans="1:3" ht="14.4" thickBot="1" x14ac:dyDescent="0.3">
      <c r="A595" s="255"/>
      <c r="B595" s="251" t="s">
        <v>1007</v>
      </c>
      <c r="C595" s="252">
        <v>8212</v>
      </c>
    </row>
    <row r="596" spans="1:3" ht="14.4" thickBot="1" x14ac:dyDescent="0.3">
      <c r="A596" s="255"/>
      <c r="B596" s="251" t="s">
        <v>1008</v>
      </c>
      <c r="C596" s="252">
        <v>8213</v>
      </c>
    </row>
    <row r="597" spans="1:3" ht="14.4" thickBot="1" x14ac:dyDescent="0.3">
      <c r="A597" s="255"/>
      <c r="B597" s="251" t="s">
        <v>1009</v>
      </c>
      <c r="C597" s="252">
        <v>8214</v>
      </c>
    </row>
    <row r="598" spans="1:3" ht="14.4" thickBot="1" x14ac:dyDescent="0.3">
      <c r="A598" s="255"/>
      <c r="B598" s="251" t="s">
        <v>1010</v>
      </c>
      <c r="C598" s="252">
        <v>8215</v>
      </c>
    </row>
    <row r="599" spans="1:3" ht="14.4" thickBot="1" x14ac:dyDescent="0.3">
      <c r="A599" s="255"/>
      <c r="B599" s="251" t="s">
        <v>1011</v>
      </c>
      <c r="C599" s="252">
        <v>8216</v>
      </c>
    </row>
    <row r="600" spans="1:3" ht="14.4" thickBot="1" x14ac:dyDescent="0.3">
      <c r="A600" s="1064"/>
      <c r="B600" s="251" t="s">
        <v>1012</v>
      </c>
      <c r="C600" s="252">
        <v>8217</v>
      </c>
    </row>
    <row r="601" spans="1:3" ht="14.4" thickBot="1" x14ac:dyDescent="0.3">
      <c r="A601" s="1064"/>
      <c r="B601" s="251" t="s">
        <v>1006</v>
      </c>
      <c r="C601" s="252">
        <v>8218</v>
      </c>
    </row>
    <row r="602" spans="1:3" ht="14.4" thickBot="1" x14ac:dyDescent="0.3">
      <c r="A602" s="1064"/>
      <c r="B602" s="251" t="s">
        <v>1013</v>
      </c>
      <c r="C602" s="252">
        <v>8219</v>
      </c>
    </row>
    <row r="603" spans="1:3" ht="14.4" thickBot="1" x14ac:dyDescent="0.3">
      <c r="A603" s="1064"/>
      <c r="B603" s="251" t="s">
        <v>1014</v>
      </c>
      <c r="C603" s="252">
        <v>8220</v>
      </c>
    </row>
    <row r="604" spans="1:3" ht="14.4" thickBot="1" x14ac:dyDescent="0.3">
      <c r="A604" s="255"/>
      <c r="B604" s="251" t="s">
        <v>1015</v>
      </c>
      <c r="C604" s="252">
        <v>8221</v>
      </c>
    </row>
    <row r="605" spans="1:3" ht="14.4" thickBot="1" x14ac:dyDescent="0.3">
      <c r="A605" s="255"/>
      <c r="B605" s="251" t="s">
        <v>1016</v>
      </c>
      <c r="C605" s="252">
        <v>8222</v>
      </c>
    </row>
    <row r="606" spans="1:3" ht="14.4" thickBot="1" x14ac:dyDescent="0.3">
      <c r="A606" s="255"/>
      <c r="B606" s="251" t="s">
        <v>1017</v>
      </c>
      <c r="C606" s="252">
        <v>8223</v>
      </c>
    </row>
    <row r="607" spans="1:3" ht="14.4" thickBot="1" x14ac:dyDescent="0.3">
      <c r="A607" s="255"/>
      <c r="B607" s="251" t="s">
        <v>569</v>
      </c>
      <c r="C607" s="252">
        <v>8224</v>
      </c>
    </row>
    <row r="608" spans="1:3" ht="14.4" thickBot="1" x14ac:dyDescent="0.3">
      <c r="A608" s="255"/>
      <c r="B608" s="251" t="s">
        <v>1018</v>
      </c>
      <c r="C608" s="252">
        <v>8225</v>
      </c>
    </row>
    <row r="609" spans="1:3" ht="14.4" thickBot="1" x14ac:dyDescent="0.3">
      <c r="A609" s="255"/>
      <c r="B609" s="251" t="s">
        <v>1019</v>
      </c>
      <c r="C609" s="252">
        <v>8226</v>
      </c>
    </row>
    <row r="610" spans="1:3" ht="14.4" thickBot="1" x14ac:dyDescent="0.3">
      <c r="A610" s="255"/>
      <c r="B610" s="251" t="s">
        <v>1020</v>
      </c>
      <c r="C610" s="252">
        <v>8227</v>
      </c>
    </row>
    <row r="611" spans="1:3" ht="14.4" thickBot="1" x14ac:dyDescent="0.3">
      <c r="A611" s="255"/>
      <c r="B611" s="251" t="s">
        <v>1021</v>
      </c>
      <c r="C611" s="252">
        <v>8228</v>
      </c>
    </row>
    <row r="612" spans="1:3" ht="14.4" thickBot="1" x14ac:dyDescent="0.3">
      <c r="A612" s="255"/>
      <c r="B612" s="251" t="s">
        <v>1022</v>
      </c>
      <c r="C612" s="252">
        <v>8229</v>
      </c>
    </row>
    <row r="613" spans="1:3" ht="14.4" thickBot="1" x14ac:dyDescent="0.3">
      <c r="A613" s="255"/>
      <c r="B613" s="251" t="s">
        <v>1023</v>
      </c>
      <c r="C613" s="252">
        <v>8230</v>
      </c>
    </row>
    <row r="614" spans="1:3" ht="14.4" thickBot="1" x14ac:dyDescent="0.3">
      <c r="A614" s="255"/>
      <c r="B614" s="251" t="s">
        <v>1024</v>
      </c>
      <c r="C614" s="252">
        <v>8231</v>
      </c>
    </row>
    <row r="615" spans="1:3" ht="14.4" thickBot="1" x14ac:dyDescent="0.3">
      <c r="A615" s="255"/>
      <c r="B615" s="251" t="s">
        <v>1025</v>
      </c>
      <c r="C615" s="252">
        <v>8232</v>
      </c>
    </row>
    <row r="616" spans="1:3" ht="14.4" thickBot="1" x14ac:dyDescent="0.3">
      <c r="A616" s="255"/>
      <c r="B616" s="251" t="s">
        <v>1026</v>
      </c>
      <c r="C616" s="252">
        <v>8233</v>
      </c>
    </row>
    <row r="617" spans="1:3" ht="14.4" thickBot="1" x14ac:dyDescent="0.3">
      <c r="A617" s="1064"/>
      <c r="B617" s="251" t="s">
        <v>1027</v>
      </c>
      <c r="C617" s="252">
        <v>8234</v>
      </c>
    </row>
    <row r="618" spans="1:3" ht="14.4" thickBot="1" x14ac:dyDescent="0.3">
      <c r="A618" s="1064"/>
      <c r="B618" s="251" t="s">
        <v>1028</v>
      </c>
      <c r="C618" s="252">
        <v>8235</v>
      </c>
    </row>
    <row r="619" spans="1:3" ht="14.4" thickBot="1" x14ac:dyDescent="0.3">
      <c r="A619" s="255"/>
      <c r="B619" s="251" t="s">
        <v>1029</v>
      </c>
      <c r="C619" s="252">
        <v>8236</v>
      </c>
    </row>
    <row r="620" spans="1:3" ht="14.4" thickBot="1" x14ac:dyDescent="0.3">
      <c r="A620" s="255"/>
      <c r="B620" s="251" t="s">
        <v>1030</v>
      </c>
      <c r="C620" s="252">
        <v>8237</v>
      </c>
    </row>
    <row r="621" spans="1:3" ht="14.4" thickBot="1" x14ac:dyDescent="0.3">
      <c r="A621" s="255"/>
      <c r="B621" s="251" t="s">
        <v>1031</v>
      </c>
      <c r="C621" s="252">
        <v>8238</v>
      </c>
    </row>
    <row r="622" spans="1:3" ht="14.4" thickBot="1" x14ac:dyDescent="0.3">
      <c r="A622" s="255"/>
      <c r="B622" s="251" t="s">
        <v>1032</v>
      </c>
      <c r="C622" s="252">
        <v>8239</v>
      </c>
    </row>
    <row r="623" spans="1:3" ht="14.4" thickBot="1" x14ac:dyDescent="0.3">
      <c r="A623" s="1064"/>
      <c r="B623" s="251" t="s">
        <v>1033</v>
      </c>
      <c r="C623" s="252">
        <v>8240</v>
      </c>
    </row>
    <row r="624" spans="1:3" ht="14.4" thickBot="1" x14ac:dyDescent="0.3">
      <c r="A624" s="1064"/>
      <c r="B624" s="251" t="s">
        <v>1034</v>
      </c>
      <c r="C624" s="252">
        <v>8241</v>
      </c>
    </row>
    <row r="625" spans="1:4" ht="14.4" thickBot="1" x14ac:dyDescent="0.3">
      <c r="A625" s="1064"/>
      <c r="B625" s="251" t="s">
        <v>1035</v>
      </c>
      <c r="C625" s="252">
        <v>8242</v>
      </c>
    </row>
    <row r="626" spans="1:4" ht="14.4" thickBot="1" x14ac:dyDescent="0.3">
      <c r="A626" s="255"/>
      <c r="B626" s="251" t="s">
        <v>1036</v>
      </c>
      <c r="C626" s="252">
        <v>8243</v>
      </c>
    </row>
    <row r="627" spans="1:4" ht="14.4" thickBot="1" x14ac:dyDescent="0.3">
      <c r="A627" s="255"/>
      <c r="B627" s="251" t="s">
        <v>1037</v>
      </c>
      <c r="C627" s="252">
        <v>8244</v>
      </c>
      <c r="D627" s="231" t="s">
        <v>155</v>
      </c>
    </row>
    <row r="628" spans="1:4" ht="14.4" thickBot="1" x14ac:dyDescent="0.3">
      <c r="A628" s="255"/>
      <c r="B628" s="251" t="s">
        <v>1038</v>
      </c>
      <c r="C628" s="252">
        <v>8245</v>
      </c>
    </row>
    <row r="629" spans="1:4" ht="14.4" thickBot="1" x14ac:dyDescent="0.3">
      <c r="A629" s="255"/>
      <c r="B629" s="251" t="s">
        <v>1039</v>
      </c>
      <c r="C629" s="252">
        <v>8246</v>
      </c>
    </row>
    <row r="630" spans="1:4" ht="14.4" thickBot="1" x14ac:dyDescent="0.3">
      <c r="A630" s="255"/>
      <c r="B630" s="251" t="s">
        <v>1040</v>
      </c>
      <c r="C630" s="252">
        <v>8247</v>
      </c>
    </row>
    <row r="631" spans="1:4" ht="14.4" thickBot="1" x14ac:dyDescent="0.3">
      <c r="A631" s="255"/>
      <c r="B631" s="251" t="s">
        <v>1041</v>
      </c>
      <c r="C631" s="252">
        <v>8248</v>
      </c>
    </row>
    <row r="632" spans="1:4" ht="14.4" thickBot="1" x14ac:dyDescent="0.3">
      <c r="A632" s="255"/>
      <c r="B632" s="251" t="s">
        <v>1042</v>
      </c>
      <c r="C632" s="252">
        <v>8249</v>
      </c>
    </row>
    <row r="633" spans="1:4" ht="14.4" thickBot="1" x14ac:dyDescent="0.3">
      <c r="A633" s="255"/>
      <c r="B633" s="251" t="s">
        <v>1043</v>
      </c>
      <c r="C633" s="252">
        <v>8250</v>
      </c>
    </row>
    <row r="634" spans="1:4" ht="14.4" thickBot="1" x14ac:dyDescent="0.3">
      <c r="A634" s="255"/>
      <c r="B634" s="251" t="s">
        <v>1044</v>
      </c>
      <c r="C634" s="252">
        <v>8251</v>
      </c>
    </row>
    <row r="635" spans="1:4" ht="14.4" thickBot="1" x14ac:dyDescent="0.3">
      <c r="A635" s="255"/>
      <c r="B635" s="251" t="s">
        <v>1045</v>
      </c>
      <c r="C635" s="252">
        <v>8252</v>
      </c>
    </row>
    <row r="636" spans="1:4" ht="14.4" thickBot="1" x14ac:dyDescent="0.3">
      <c r="A636" s="255"/>
      <c r="B636" s="251" t="s">
        <v>1046</v>
      </c>
      <c r="C636" s="252">
        <v>8253</v>
      </c>
    </row>
    <row r="637" spans="1:4" ht="14.4" thickBot="1" x14ac:dyDescent="0.3">
      <c r="A637" s="255"/>
      <c r="B637" s="251" t="s">
        <v>1047</v>
      </c>
      <c r="C637" s="252">
        <v>8254</v>
      </c>
    </row>
    <row r="638" spans="1:4" ht="14.4" thickBot="1" x14ac:dyDescent="0.3">
      <c r="A638" s="255"/>
      <c r="B638" s="251" t="s">
        <v>1048</v>
      </c>
      <c r="C638" s="252">
        <v>8255</v>
      </c>
    </row>
    <row r="639" spans="1:4" ht="14.4" thickBot="1" x14ac:dyDescent="0.3">
      <c r="A639" s="256"/>
      <c r="B639" s="251" t="s">
        <v>1049</v>
      </c>
      <c r="C639" s="252">
        <v>8256</v>
      </c>
    </row>
    <row r="640" spans="1:4" ht="14.4" thickBot="1" x14ac:dyDescent="0.3">
      <c r="A640" s="1070" t="s">
        <v>1050</v>
      </c>
      <c r="B640" s="251" t="s">
        <v>1051</v>
      </c>
      <c r="C640" s="252">
        <v>8301</v>
      </c>
    </row>
    <row r="641" spans="1:4" ht="14.4" thickBot="1" x14ac:dyDescent="0.3">
      <c r="A641" s="1071"/>
      <c r="B641" s="251" t="s">
        <v>1052</v>
      </c>
      <c r="C641" s="252">
        <v>8302</v>
      </c>
    </row>
    <row r="642" spans="1:4" ht="14.4" thickBot="1" x14ac:dyDescent="0.3">
      <c r="A642" s="1071"/>
      <c r="B642" s="251" t="s">
        <v>1053</v>
      </c>
      <c r="C642" s="252">
        <v>8303</v>
      </c>
    </row>
    <row r="643" spans="1:4" ht="14.4" thickBot="1" x14ac:dyDescent="0.3">
      <c r="A643" s="1071"/>
      <c r="B643" s="251" t="s">
        <v>1054</v>
      </c>
      <c r="C643" s="252">
        <v>8304</v>
      </c>
    </row>
    <row r="644" spans="1:4" ht="14.4" thickBot="1" x14ac:dyDescent="0.3">
      <c r="A644" s="255"/>
      <c r="B644" s="251" t="s">
        <v>1055</v>
      </c>
      <c r="C644" s="252">
        <v>8305</v>
      </c>
    </row>
    <row r="645" spans="1:4" ht="14.4" thickBot="1" x14ac:dyDescent="0.3">
      <c r="A645" s="255"/>
      <c r="B645" s="251" t="s">
        <v>1056</v>
      </c>
      <c r="C645" s="252">
        <v>8306</v>
      </c>
    </row>
    <row r="646" spans="1:4" ht="14.4" thickBot="1" x14ac:dyDescent="0.3">
      <c r="A646" s="255"/>
      <c r="B646" s="251" t="s">
        <v>1057</v>
      </c>
      <c r="C646" s="252">
        <v>8307</v>
      </c>
    </row>
    <row r="647" spans="1:4" ht="14.4" thickBot="1" x14ac:dyDescent="0.3">
      <c r="A647" s="255"/>
      <c r="B647" s="251" t="s">
        <v>1058</v>
      </c>
      <c r="C647" s="252">
        <v>8308</v>
      </c>
    </row>
    <row r="648" spans="1:4" ht="14.4" thickBot="1" x14ac:dyDescent="0.3">
      <c r="A648" s="255"/>
      <c r="B648" s="251" t="s">
        <v>1059</v>
      </c>
      <c r="C648" s="252">
        <v>8309</v>
      </c>
      <c r="D648" s="231" t="s">
        <v>155</v>
      </c>
    </row>
    <row r="649" spans="1:4" ht="14.4" thickBot="1" x14ac:dyDescent="0.3">
      <c r="A649" s="255"/>
      <c r="B649" s="251" t="s">
        <v>1060</v>
      </c>
      <c r="C649" s="252">
        <v>8310</v>
      </c>
    </row>
    <row r="650" spans="1:4" ht="14.4" thickBot="1" x14ac:dyDescent="0.3">
      <c r="A650" s="255"/>
      <c r="B650" s="251" t="s">
        <v>1061</v>
      </c>
      <c r="C650" s="252">
        <v>8311</v>
      </c>
    </row>
    <row r="651" spans="1:4" ht="14.4" thickBot="1" x14ac:dyDescent="0.3">
      <c r="A651" s="255"/>
      <c r="B651" s="251" t="s">
        <v>1062</v>
      </c>
      <c r="C651" s="252">
        <v>8312</v>
      </c>
    </row>
    <row r="652" spans="1:4" ht="14.4" thickBot="1" x14ac:dyDescent="0.3">
      <c r="A652" s="255"/>
      <c r="B652" s="251" t="s">
        <v>1063</v>
      </c>
      <c r="C652" s="252">
        <v>8313</v>
      </c>
    </row>
    <row r="653" spans="1:4" ht="14.4" thickBot="1" x14ac:dyDescent="0.3">
      <c r="A653" s="255"/>
      <c r="B653" s="251" t="s">
        <v>1064</v>
      </c>
      <c r="C653" s="252">
        <v>8314</v>
      </c>
    </row>
    <row r="654" spans="1:4" ht="14.4" thickBot="1" x14ac:dyDescent="0.3">
      <c r="A654" s="255"/>
      <c r="B654" s="251" t="s">
        <v>1065</v>
      </c>
      <c r="C654" s="252">
        <v>8315</v>
      </c>
    </row>
    <row r="655" spans="1:4" ht="14.4" thickBot="1" x14ac:dyDescent="0.3">
      <c r="A655" s="255"/>
      <c r="B655" s="251" t="s">
        <v>1066</v>
      </c>
      <c r="C655" s="252">
        <v>8316</v>
      </c>
    </row>
    <row r="656" spans="1:4" ht="14.4" thickBot="1" x14ac:dyDescent="0.3">
      <c r="A656" s="255"/>
      <c r="B656" s="251" t="s">
        <v>1067</v>
      </c>
      <c r="C656" s="252">
        <v>8317</v>
      </c>
    </row>
    <row r="657" spans="1:4" ht="14.4" thickBot="1" x14ac:dyDescent="0.3">
      <c r="A657" s="255"/>
      <c r="B657" s="251" t="s">
        <v>1068</v>
      </c>
      <c r="C657" s="252">
        <v>8318</v>
      </c>
    </row>
    <row r="658" spans="1:4" ht="14.4" thickBot="1" x14ac:dyDescent="0.3">
      <c r="A658" s="255"/>
      <c r="B658" s="251" t="s">
        <v>1069</v>
      </c>
      <c r="C658" s="252">
        <v>8319</v>
      </c>
    </row>
    <row r="659" spans="1:4" ht="14.4" thickBot="1" x14ac:dyDescent="0.3">
      <c r="A659" s="255"/>
      <c r="B659" s="251" t="s">
        <v>1070</v>
      </c>
      <c r="C659" s="252">
        <v>8320</v>
      </c>
    </row>
    <row r="660" spans="1:4" ht="14.4" thickBot="1" x14ac:dyDescent="0.3">
      <c r="A660" s="255"/>
      <c r="B660" s="251" t="s">
        <v>1071</v>
      </c>
      <c r="C660" s="252">
        <v>8321</v>
      </c>
    </row>
    <row r="661" spans="1:4" ht="14.4" thickBot="1" x14ac:dyDescent="0.3">
      <c r="A661" s="255"/>
      <c r="B661" s="251" t="s">
        <v>1072</v>
      </c>
      <c r="C661" s="252">
        <v>8322</v>
      </c>
    </row>
    <row r="662" spans="1:4" ht="14.4" thickBot="1" x14ac:dyDescent="0.3">
      <c r="A662" s="255"/>
      <c r="B662" s="251" t="s">
        <v>1073</v>
      </c>
      <c r="C662" s="252">
        <v>8323</v>
      </c>
    </row>
    <row r="663" spans="1:4" ht="14.4" thickBot="1" x14ac:dyDescent="0.3">
      <c r="A663" s="255"/>
      <c r="B663" s="251" t="s">
        <v>1074</v>
      </c>
      <c r="C663" s="252">
        <v>8324</v>
      </c>
    </row>
    <row r="664" spans="1:4" ht="14.4" thickBot="1" x14ac:dyDescent="0.3">
      <c r="A664" s="255"/>
      <c r="B664" s="251" t="s">
        <v>1075</v>
      </c>
      <c r="C664" s="252">
        <v>8325</v>
      </c>
    </row>
    <row r="665" spans="1:4" ht="14.4" thickBot="1" x14ac:dyDescent="0.3">
      <c r="A665" s="255"/>
      <c r="B665" s="251" t="s">
        <v>1076</v>
      </c>
      <c r="C665" s="252">
        <v>8326</v>
      </c>
    </row>
    <row r="666" spans="1:4" ht="14.4" thickBot="1" x14ac:dyDescent="0.3">
      <c r="A666" s="255"/>
      <c r="B666" s="251" t="s">
        <v>1077</v>
      </c>
      <c r="C666" s="252">
        <v>8327</v>
      </c>
    </row>
    <row r="667" spans="1:4" ht="14.4" thickBot="1" x14ac:dyDescent="0.3">
      <c r="A667" s="255"/>
      <c r="B667" s="251" t="s">
        <v>1078</v>
      </c>
      <c r="C667" s="252">
        <v>8328</v>
      </c>
    </row>
    <row r="668" spans="1:4" ht="14.4" thickBot="1" x14ac:dyDescent="0.3">
      <c r="A668" s="255"/>
      <c r="B668" s="251" t="s">
        <v>1079</v>
      </c>
      <c r="C668" s="252">
        <v>8329</v>
      </c>
    </row>
    <row r="669" spans="1:4" ht="14.4" thickBot="1" x14ac:dyDescent="0.3">
      <c r="A669" s="255"/>
      <c r="B669" s="251" t="s">
        <v>1080</v>
      </c>
      <c r="C669" s="252">
        <v>8330</v>
      </c>
    </row>
    <row r="670" spans="1:4" ht="14.4" thickBot="1" x14ac:dyDescent="0.3">
      <c r="A670" s="255"/>
      <c r="B670" s="251" t="s">
        <v>1081</v>
      </c>
      <c r="C670" s="252">
        <v>8331</v>
      </c>
      <c r="D670" s="231" t="s">
        <v>155</v>
      </c>
    </row>
    <row r="671" spans="1:4" ht="14.4" thickBot="1" x14ac:dyDescent="0.3">
      <c r="A671" s="1064"/>
      <c r="B671" s="251" t="s">
        <v>1082</v>
      </c>
      <c r="C671" s="252">
        <v>8332</v>
      </c>
    </row>
    <row r="672" spans="1:4" ht="14.4" thickBot="1" x14ac:dyDescent="0.3">
      <c r="A672" s="1064"/>
      <c r="B672" s="251" t="s">
        <v>1083</v>
      </c>
      <c r="C672" s="252">
        <v>8333</v>
      </c>
    </row>
    <row r="673" spans="1:3" ht="14.4" thickBot="1" x14ac:dyDescent="0.3">
      <c r="A673" s="255"/>
      <c r="B673" s="251" t="s">
        <v>1084</v>
      </c>
      <c r="C673" s="252">
        <v>8334</v>
      </c>
    </row>
    <row r="674" spans="1:3" ht="14.4" thickBot="1" x14ac:dyDescent="0.3">
      <c r="A674" s="1064"/>
      <c r="B674" s="251" t="s">
        <v>1085</v>
      </c>
      <c r="C674" s="252">
        <v>8335</v>
      </c>
    </row>
    <row r="675" spans="1:3" ht="14.4" thickBot="1" x14ac:dyDescent="0.3">
      <c r="A675" s="1064"/>
      <c r="B675" s="251" t="s">
        <v>1086</v>
      </c>
      <c r="C675" s="252">
        <v>8336</v>
      </c>
    </row>
    <row r="676" spans="1:3" ht="14.4" thickBot="1" x14ac:dyDescent="0.3">
      <c r="A676" s="1064"/>
      <c r="B676" s="251" t="s">
        <v>1087</v>
      </c>
      <c r="C676" s="252">
        <v>8337</v>
      </c>
    </row>
    <row r="677" spans="1:3" ht="14.4" thickBot="1" x14ac:dyDescent="0.3">
      <c r="A677" s="1064"/>
      <c r="B677" s="251" t="s">
        <v>1088</v>
      </c>
      <c r="C677" s="252">
        <v>8338</v>
      </c>
    </row>
    <row r="678" spans="1:3" ht="14.4" thickBot="1" x14ac:dyDescent="0.3">
      <c r="A678" s="1064"/>
      <c r="B678" s="251" t="s">
        <v>1089</v>
      </c>
      <c r="C678" s="252">
        <v>8339</v>
      </c>
    </row>
    <row r="679" spans="1:3" ht="14.4" thickBot="1" x14ac:dyDescent="0.3">
      <c r="A679" s="1064"/>
      <c r="B679" s="251" t="s">
        <v>1090</v>
      </c>
      <c r="C679" s="252">
        <v>8340</v>
      </c>
    </row>
    <row r="680" spans="1:3" ht="14.4" thickBot="1" x14ac:dyDescent="0.3">
      <c r="A680" s="1064"/>
      <c r="B680" s="251" t="s">
        <v>1091</v>
      </c>
      <c r="C680" s="252">
        <v>8341</v>
      </c>
    </row>
    <row r="681" spans="1:3" ht="14.4" thickBot="1" x14ac:dyDescent="0.3">
      <c r="A681" s="1064"/>
      <c r="B681" s="251" t="s">
        <v>1092</v>
      </c>
      <c r="C681" s="252">
        <v>8342</v>
      </c>
    </row>
    <row r="682" spans="1:3" ht="14.4" thickBot="1" x14ac:dyDescent="0.3">
      <c r="A682" s="255"/>
      <c r="B682" s="251" t="s">
        <v>1093</v>
      </c>
      <c r="C682" s="252">
        <v>8343</v>
      </c>
    </row>
    <row r="683" spans="1:3" ht="14.4" thickBot="1" x14ac:dyDescent="0.3">
      <c r="A683" s="255"/>
      <c r="B683" s="251" t="s">
        <v>1094</v>
      </c>
      <c r="C683" s="252">
        <v>8344</v>
      </c>
    </row>
    <row r="684" spans="1:3" ht="14.4" thickBot="1" x14ac:dyDescent="0.3">
      <c r="A684" s="255"/>
      <c r="B684" s="251" t="s">
        <v>1095</v>
      </c>
      <c r="C684" s="252">
        <v>8345</v>
      </c>
    </row>
    <row r="685" spans="1:3" ht="14.4" thickBot="1" x14ac:dyDescent="0.3">
      <c r="A685" s="255"/>
      <c r="B685" s="251" t="s">
        <v>1096</v>
      </c>
      <c r="C685" s="252">
        <v>8346</v>
      </c>
    </row>
    <row r="686" spans="1:3" ht="14.4" thickBot="1" x14ac:dyDescent="0.3">
      <c r="A686" s="255"/>
      <c r="B686" s="251" t="s">
        <v>1097</v>
      </c>
      <c r="C686" s="252">
        <v>8347</v>
      </c>
    </row>
    <row r="687" spans="1:3" ht="14.4" thickBot="1" x14ac:dyDescent="0.3">
      <c r="A687" s="255"/>
      <c r="B687" s="251" t="s">
        <v>1098</v>
      </c>
      <c r="C687" s="252">
        <v>8348</v>
      </c>
    </row>
    <row r="688" spans="1:3" ht="14.4" thickBot="1" x14ac:dyDescent="0.3">
      <c r="A688" s="255"/>
      <c r="B688" s="251" t="s">
        <v>1099</v>
      </c>
      <c r="C688" s="252">
        <v>8349</v>
      </c>
    </row>
    <row r="689" spans="1:4" ht="14.4" thickBot="1" x14ac:dyDescent="0.3">
      <c r="A689" s="255"/>
      <c r="B689" s="251" t="s">
        <v>1100</v>
      </c>
      <c r="C689" s="252">
        <v>8350</v>
      </c>
    </row>
    <row r="690" spans="1:4" ht="14.4" thickBot="1" x14ac:dyDescent="0.3">
      <c r="A690" s="255"/>
      <c r="B690" s="251" t="s">
        <v>1101</v>
      </c>
      <c r="C690" s="252">
        <v>8351</v>
      </c>
    </row>
    <row r="691" spans="1:4" ht="14.4" thickBot="1" x14ac:dyDescent="0.3">
      <c r="A691" s="255"/>
      <c r="B691" s="251" t="s">
        <v>1102</v>
      </c>
      <c r="C691" s="252">
        <v>8352</v>
      </c>
    </row>
    <row r="692" spans="1:4" ht="14.4" thickBot="1" x14ac:dyDescent="0.3">
      <c r="A692" s="255"/>
      <c r="B692" s="251" t="s">
        <v>1103</v>
      </c>
      <c r="C692" s="252">
        <v>8353</v>
      </c>
    </row>
    <row r="693" spans="1:4" ht="14.4" thickBot="1" x14ac:dyDescent="0.3">
      <c r="A693" s="255"/>
      <c r="B693" s="251" t="s">
        <v>1104</v>
      </c>
      <c r="C693" s="252">
        <v>8354</v>
      </c>
    </row>
    <row r="694" spans="1:4" ht="14.4" thickBot="1" x14ac:dyDescent="0.3">
      <c r="A694" s="255"/>
      <c r="B694" s="251" t="s">
        <v>1105</v>
      </c>
      <c r="C694" s="252">
        <v>8355</v>
      </c>
    </row>
    <row r="695" spans="1:4" ht="14.4" thickBot="1" x14ac:dyDescent="0.3">
      <c r="A695" s="255"/>
      <c r="B695" s="251" t="s">
        <v>1106</v>
      </c>
      <c r="C695" s="252">
        <v>8356</v>
      </c>
    </row>
    <row r="696" spans="1:4" ht="14.4" thickBot="1" x14ac:dyDescent="0.3">
      <c r="A696" s="255"/>
      <c r="B696" s="251" t="s">
        <v>1107</v>
      </c>
      <c r="C696" s="252">
        <v>8357</v>
      </c>
    </row>
    <row r="697" spans="1:4" ht="14.4" thickBot="1" x14ac:dyDescent="0.3">
      <c r="A697" s="255"/>
      <c r="B697" s="251" t="s">
        <v>1108</v>
      </c>
      <c r="C697" s="252">
        <v>8358</v>
      </c>
    </row>
    <row r="698" spans="1:4" ht="14.4" thickBot="1" x14ac:dyDescent="0.3">
      <c r="A698" s="255"/>
      <c r="B698" s="251" t="s">
        <v>1109</v>
      </c>
      <c r="C698" s="252">
        <v>8359</v>
      </c>
      <c r="D698" s="231" t="s">
        <v>155</v>
      </c>
    </row>
    <row r="699" spans="1:4" ht="14.4" thickBot="1" x14ac:dyDescent="0.3">
      <c r="A699" s="255"/>
      <c r="B699" s="251" t="s">
        <v>1110</v>
      </c>
      <c r="C699" s="252">
        <v>8360</v>
      </c>
    </row>
    <row r="700" spans="1:4" ht="14.4" thickBot="1" x14ac:dyDescent="0.3">
      <c r="A700" s="255"/>
      <c r="B700" s="251" t="s">
        <v>1111</v>
      </c>
      <c r="C700" s="252">
        <v>8361</v>
      </c>
    </row>
    <row r="701" spans="1:4" ht="14.4" thickBot="1" x14ac:dyDescent="0.3">
      <c r="A701" s="255"/>
      <c r="B701" s="251" t="s">
        <v>1112</v>
      </c>
      <c r="C701" s="252">
        <v>8362</v>
      </c>
    </row>
    <row r="702" spans="1:4" ht="14.4" thickBot="1" x14ac:dyDescent="0.3">
      <c r="A702" s="255"/>
      <c r="B702" s="251" t="s">
        <v>1113</v>
      </c>
      <c r="C702" s="252">
        <v>8363</v>
      </c>
    </row>
    <row r="703" spans="1:4" ht="14.4" thickBot="1" x14ac:dyDescent="0.3">
      <c r="A703" s="255"/>
      <c r="B703" s="251" t="s">
        <v>1114</v>
      </c>
      <c r="C703" s="252">
        <v>8364</v>
      </c>
    </row>
    <row r="704" spans="1:4" ht="14.4" thickBot="1" x14ac:dyDescent="0.3">
      <c r="A704" s="255"/>
      <c r="B704" s="251" t="s">
        <v>1115</v>
      </c>
      <c r="C704" s="252">
        <v>8365</v>
      </c>
    </row>
    <row r="705" spans="1:4" ht="14.4" thickBot="1" x14ac:dyDescent="0.3">
      <c r="A705" s="255"/>
      <c r="B705" s="251" t="s">
        <v>1116</v>
      </c>
      <c r="C705" s="252">
        <v>8366</v>
      </c>
    </row>
    <row r="706" spans="1:4" ht="14.4" thickBot="1" x14ac:dyDescent="0.3">
      <c r="A706" s="255"/>
      <c r="B706" s="251" t="s">
        <v>1117</v>
      </c>
      <c r="C706" s="252">
        <v>8367</v>
      </c>
    </row>
    <row r="707" spans="1:4" ht="14.4" thickBot="1" x14ac:dyDescent="0.3">
      <c r="A707" s="255"/>
      <c r="B707" s="251" t="s">
        <v>1118</v>
      </c>
      <c r="C707" s="252">
        <v>8368</v>
      </c>
    </row>
    <row r="708" spans="1:4" ht="14.4" thickBot="1" x14ac:dyDescent="0.3">
      <c r="A708" s="255"/>
      <c r="B708" s="251" t="s">
        <v>1119</v>
      </c>
      <c r="C708" s="252">
        <v>8369</v>
      </c>
    </row>
    <row r="709" spans="1:4" ht="14.4" thickBot="1" x14ac:dyDescent="0.3">
      <c r="A709" s="255"/>
      <c r="B709" s="251" t="s">
        <v>1120</v>
      </c>
      <c r="C709" s="252">
        <v>8370</v>
      </c>
    </row>
    <row r="710" spans="1:4" ht="14.4" thickBot="1" x14ac:dyDescent="0.3">
      <c r="A710" s="255"/>
      <c r="B710" s="251" t="s">
        <v>1121</v>
      </c>
      <c r="C710" s="252">
        <v>8371</v>
      </c>
    </row>
    <row r="711" spans="1:4" ht="14.4" thickBot="1" x14ac:dyDescent="0.3">
      <c r="A711" s="256"/>
      <c r="B711" s="251" t="s">
        <v>1122</v>
      </c>
      <c r="C711" s="252">
        <v>8372</v>
      </c>
    </row>
    <row r="712" spans="1:4" ht="14.4" thickBot="1" x14ac:dyDescent="0.3">
      <c r="A712" s="253" t="s">
        <v>1123</v>
      </c>
      <c r="B712" s="251" t="s">
        <v>1124</v>
      </c>
      <c r="C712" s="252">
        <v>8401</v>
      </c>
      <c r="D712" s="231" t="s">
        <v>155</v>
      </c>
    </row>
    <row r="713" spans="1:4" ht="14.4" thickBot="1" x14ac:dyDescent="0.3">
      <c r="A713" s="253" t="s">
        <v>1125</v>
      </c>
      <c r="B713" s="251" t="s">
        <v>1126</v>
      </c>
      <c r="C713" s="252">
        <v>8402</v>
      </c>
    </row>
    <row r="714" spans="1:4" ht="14.4" thickBot="1" x14ac:dyDescent="0.3">
      <c r="A714" s="253" t="s">
        <v>1127</v>
      </c>
      <c r="B714" s="251" t="s">
        <v>1128</v>
      </c>
      <c r="C714" s="252">
        <v>8403</v>
      </c>
    </row>
    <row r="715" spans="1:4" ht="14.4" thickBot="1" x14ac:dyDescent="0.3">
      <c r="A715" s="255"/>
      <c r="B715" s="251" t="s">
        <v>1129</v>
      </c>
      <c r="C715" s="252">
        <v>8404</v>
      </c>
    </row>
    <row r="716" spans="1:4" ht="14.4" thickBot="1" x14ac:dyDescent="0.3">
      <c r="A716" s="255"/>
      <c r="B716" s="251" t="s">
        <v>1130</v>
      </c>
      <c r="C716" s="252">
        <v>8405</v>
      </c>
    </row>
    <row r="717" spans="1:4" ht="14.4" thickBot="1" x14ac:dyDescent="0.3">
      <c r="A717" s="255"/>
      <c r="B717" s="251" t="s">
        <v>1131</v>
      </c>
      <c r="C717" s="252">
        <v>8406</v>
      </c>
    </row>
    <row r="718" spans="1:4" ht="14.4" thickBot="1" x14ac:dyDescent="0.3">
      <c r="A718" s="1064"/>
      <c r="B718" s="251" t="s">
        <v>1132</v>
      </c>
      <c r="C718" s="252">
        <v>8407</v>
      </c>
    </row>
    <row r="719" spans="1:4" ht="14.4" thickBot="1" x14ac:dyDescent="0.3">
      <c r="A719" s="1064"/>
      <c r="B719" s="251" t="s">
        <v>1133</v>
      </c>
      <c r="C719" s="252">
        <v>8408</v>
      </c>
    </row>
    <row r="720" spans="1:4" ht="14.4" thickBot="1" x14ac:dyDescent="0.3">
      <c r="A720" s="1064"/>
      <c r="B720" s="251" t="s">
        <v>1134</v>
      </c>
      <c r="C720" s="252">
        <v>8409</v>
      </c>
    </row>
    <row r="721" spans="1:3" ht="14.4" thickBot="1" x14ac:dyDescent="0.3">
      <c r="A721" s="255"/>
      <c r="B721" s="251" t="s">
        <v>1135</v>
      </c>
      <c r="C721" s="252">
        <v>8410</v>
      </c>
    </row>
    <row r="722" spans="1:3" ht="14.4" thickBot="1" x14ac:dyDescent="0.3">
      <c r="A722" s="255"/>
      <c r="B722" s="251" t="s">
        <v>1136</v>
      </c>
      <c r="C722" s="252">
        <v>8411</v>
      </c>
    </row>
    <row r="723" spans="1:3" ht="14.4" thickBot="1" x14ac:dyDescent="0.3">
      <c r="A723" s="255"/>
      <c r="B723" s="251" t="s">
        <v>1137</v>
      </c>
      <c r="C723" s="252">
        <v>8412</v>
      </c>
    </row>
    <row r="724" spans="1:3" ht="14.4" thickBot="1" x14ac:dyDescent="0.3">
      <c r="A724" s="1064"/>
      <c r="B724" s="251" t="s">
        <v>1138</v>
      </c>
      <c r="C724" s="252">
        <v>8413</v>
      </c>
    </row>
    <row r="725" spans="1:3" ht="14.4" thickBot="1" x14ac:dyDescent="0.3">
      <c r="A725" s="1064"/>
      <c r="B725" s="251" t="s">
        <v>1139</v>
      </c>
      <c r="C725" s="252">
        <v>8414</v>
      </c>
    </row>
    <row r="726" spans="1:3" ht="14.4" thickBot="1" x14ac:dyDescent="0.3">
      <c r="A726" s="1064"/>
      <c r="B726" s="251" t="s">
        <v>1140</v>
      </c>
      <c r="C726" s="252">
        <v>8415</v>
      </c>
    </row>
    <row r="727" spans="1:3" ht="14.4" thickBot="1" x14ac:dyDescent="0.3">
      <c r="A727" s="1064"/>
      <c r="B727" s="251" t="s">
        <v>1141</v>
      </c>
      <c r="C727" s="252">
        <v>8416</v>
      </c>
    </row>
    <row r="728" spans="1:3" ht="14.4" thickBot="1" x14ac:dyDescent="0.3">
      <c r="A728" s="1064"/>
      <c r="B728" s="251" t="s">
        <v>1142</v>
      </c>
      <c r="C728" s="252">
        <v>8417</v>
      </c>
    </row>
    <row r="729" spans="1:3" ht="14.4" thickBot="1" x14ac:dyDescent="0.3">
      <c r="A729" s="255"/>
      <c r="B729" s="251" t="s">
        <v>1143</v>
      </c>
      <c r="C729" s="252">
        <v>8418</v>
      </c>
    </row>
    <row r="730" spans="1:3" ht="14.4" thickBot="1" x14ac:dyDescent="0.3">
      <c r="A730" s="255"/>
      <c r="B730" s="251" t="s">
        <v>1144</v>
      </c>
      <c r="C730" s="252">
        <v>8419</v>
      </c>
    </row>
    <row r="731" spans="1:3" ht="14.4" thickBot="1" x14ac:dyDescent="0.3">
      <c r="A731" s="255"/>
      <c r="B731" s="251" t="s">
        <v>1145</v>
      </c>
      <c r="C731" s="252">
        <v>8420</v>
      </c>
    </row>
    <row r="732" spans="1:3" ht="14.4" thickBot="1" x14ac:dyDescent="0.3">
      <c r="A732" s="255"/>
      <c r="B732" s="251" t="s">
        <v>1146</v>
      </c>
      <c r="C732" s="252">
        <v>8421</v>
      </c>
    </row>
    <row r="733" spans="1:3" ht="14.4" thickBot="1" x14ac:dyDescent="0.3">
      <c r="A733" s="255"/>
      <c r="B733" s="251" t="s">
        <v>1147</v>
      </c>
      <c r="C733" s="252">
        <v>8422</v>
      </c>
    </row>
    <row r="734" spans="1:3" ht="14.4" thickBot="1" x14ac:dyDescent="0.3">
      <c r="A734" s="255"/>
      <c r="B734" s="251" t="s">
        <v>1148</v>
      </c>
      <c r="C734" s="252">
        <v>8423</v>
      </c>
    </row>
    <row r="735" spans="1:3" ht="14.4" thickBot="1" x14ac:dyDescent="0.3">
      <c r="A735" s="255"/>
      <c r="B735" s="251" t="s">
        <v>1149</v>
      </c>
      <c r="C735" s="252">
        <v>8424</v>
      </c>
    </row>
    <row r="736" spans="1:3" ht="14.4" thickBot="1" x14ac:dyDescent="0.3">
      <c r="A736" s="255"/>
      <c r="B736" s="251" t="s">
        <v>1150</v>
      </c>
      <c r="C736" s="252">
        <v>8425</v>
      </c>
    </row>
    <row r="737" spans="1:4" ht="14.4" thickBot="1" x14ac:dyDescent="0.3">
      <c r="A737" s="255"/>
      <c r="B737" s="251" t="s">
        <v>1151</v>
      </c>
      <c r="C737" s="252">
        <v>8426</v>
      </c>
    </row>
    <row r="738" spans="1:4" ht="14.4" thickBot="1" x14ac:dyDescent="0.3">
      <c r="A738" s="255"/>
      <c r="B738" s="251" t="s">
        <v>1152</v>
      </c>
      <c r="C738" s="252">
        <v>8427</v>
      </c>
    </row>
    <row r="739" spans="1:4" ht="14.4" thickBot="1" x14ac:dyDescent="0.3">
      <c r="A739" s="255"/>
      <c r="B739" s="251" t="s">
        <v>1153</v>
      </c>
      <c r="C739" s="252">
        <v>8428</v>
      </c>
      <c r="D739" s="231" t="s">
        <v>155</v>
      </c>
    </row>
    <row r="740" spans="1:4" ht="14.4" thickBot="1" x14ac:dyDescent="0.3">
      <c r="A740" s="255"/>
      <c r="B740" s="251" t="s">
        <v>1154</v>
      </c>
      <c r="C740" s="252">
        <v>8429</v>
      </c>
    </row>
    <row r="741" spans="1:4" ht="14.4" thickBot="1" x14ac:dyDescent="0.3">
      <c r="A741" s="255"/>
      <c r="B741" s="251" t="s">
        <v>1155</v>
      </c>
      <c r="C741" s="252">
        <v>8430</v>
      </c>
    </row>
    <row r="742" spans="1:4" ht="14.4" thickBot="1" x14ac:dyDescent="0.3">
      <c r="A742" s="255"/>
      <c r="B742" s="251" t="s">
        <v>1156</v>
      </c>
      <c r="C742" s="252">
        <v>8431</v>
      </c>
    </row>
    <row r="743" spans="1:4" ht="14.4" thickBot="1" x14ac:dyDescent="0.3">
      <c r="A743" s="255"/>
      <c r="B743" s="251" t="s">
        <v>1157</v>
      </c>
      <c r="C743" s="252">
        <v>8432</v>
      </c>
    </row>
    <row r="744" spans="1:4" ht="14.4" thickBot="1" x14ac:dyDescent="0.3">
      <c r="A744" s="255"/>
      <c r="B744" s="251" t="s">
        <v>1158</v>
      </c>
      <c r="C744" s="252">
        <v>8433</v>
      </c>
    </row>
    <row r="745" spans="1:4" ht="14.4" thickBot="1" x14ac:dyDescent="0.3">
      <c r="A745" s="255"/>
      <c r="B745" s="251" t="s">
        <v>1159</v>
      </c>
      <c r="C745" s="252">
        <v>8434</v>
      </c>
    </row>
    <row r="746" spans="1:4" ht="14.4" thickBot="1" x14ac:dyDescent="0.3">
      <c r="A746" s="255"/>
      <c r="B746" s="251" t="s">
        <v>1160</v>
      </c>
      <c r="C746" s="252">
        <v>8435</v>
      </c>
    </row>
    <row r="747" spans="1:4" ht="14.4" thickBot="1" x14ac:dyDescent="0.3">
      <c r="A747" s="255"/>
      <c r="B747" s="251" t="s">
        <v>1161</v>
      </c>
      <c r="C747" s="252">
        <v>8436</v>
      </c>
    </row>
    <row r="748" spans="1:4" ht="14.4" thickBot="1" x14ac:dyDescent="0.3">
      <c r="A748" s="255"/>
      <c r="B748" s="251" t="s">
        <v>1162</v>
      </c>
      <c r="C748" s="252">
        <v>8437</v>
      </c>
    </row>
    <row r="749" spans="1:4" ht="14.4" thickBot="1" x14ac:dyDescent="0.3">
      <c r="A749" s="255"/>
      <c r="B749" s="251" t="s">
        <v>1163</v>
      </c>
      <c r="C749" s="252">
        <v>8438</v>
      </c>
    </row>
    <row r="750" spans="1:4" ht="14.4" thickBot="1" x14ac:dyDescent="0.3">
      <c r="A750" s="255"/>
      <c r="B750" s="251" t="s">
        <v>1164</v>
      </c>
      <c r="C750" s="252">
        <v>8439</v>
      </c>
    </row>
    <row r="751" spans="1:4" ht="14.4" thickBot="1" x14ac:dyDescent="0.3">
      <c r="A751" s="255"/>
      <c r="B751" s="251" t="s">
        <v>1165</v>
      </c>
      <c r="C751" s="252">
        <v>8440</v>
      </c>
    </row>
    <row r="752" spans="1:4" ht="14.4" thickBot="1" x14ac:dyDescent="0.3">
      <c r="A752" s="255"/>
      <c r="B752" s="251" t="s">
        <v>1166</v>
      </c>
      <c r="C752" s="252">
        <v>8441</v>
      </c>
    </row>
    <row r="753" spans="1:4" ht="14.4" thickBot="1" x14ac:dyDescent="0.3">
      <c r="A753" s="255"/>
      <c r="B753" s="251" t="s">
        <v>1167</v>
      </c>
      <c r="C753" s="252">
        <v>8442</v>
      </c>
    </row>
    <row r="754" spans="1:4" ht="14.4" thickBot="1" x14ac:dyDescent="0.3">
      <c r="A754" s="255"/>
      <c r="B754" s="251" t="s">
        <v>1168</v>
      </c>
      <c r="C754" s="252">
        <v>8443</v>
      </c>
    </row>
    <row r="755" spans="1:4" ht="14.4" thickBot="1" x14ac:dyDescent="0.3">
      <c r="A755" s="255"/>
      <c r="B755" s="251" t="s">
        <v>1169</v>
      </c>
      <c r="C755" s="252">
        <v>8444</v>
      </c>
    </row>
    <row r="756" spans="1:4" ht="14.4" thickBot="1" x14ac:dyDescent="0.3">
      <c r="A756" s="256"/>
      <c r="B756" s="251" t="s">
        <v>1170</v>
      </c>
      <c r="C756" s="252">
        <v>8445</v>
      </c>
    </row>
    <row r="757" spans="1:4" ht="14.4" thickBot="1" x14ac:dyDescent="0.3">
      <c r="A757" s="1070" t="s">
        <v>1171</v>
      </c>
      <c r="B757" s="251" t="s">
        <v>1172</v>
      </c>
      <c r="C757" s="252">
        <v>8501</v>
      </c>
      <c r="D757" s="231" t="s">
        <v>155</v>
      </c>
    </row>
    <row r="758" spans="1:4" ht="14.4" thickBot="1" x14ac:dyDescent="0.3">
      <c r="A758" s="1071"/>
      <c r="B758" s="251" t="s">
        <v>1173</v>
      </c>
      <c r="C758" s="252">
        <v>8502</v>
      </c>
    </row>
    <row r="759" spans="1:4" ht="14.4" thickBot="1" x14ac:dyDescent="0.3">
      <c r="A759" s="1071"/>
      <c r="B759" s="251" t="s">
        <v>1174</v>
      </c>
      <c r="C759" s="252">
        <v>8503</v>
      </c>
    </row>
    <row r="760" spans="1:4" ht="14.4" thickBot="1" x14ac:dyDescent="0.3">
      <c r="A760" s="255"/>
      <c r="B760" s="251" t="s">
        <v>1175</v>
      </c>
      <c r="C760" s="252">
        <v>8504</v>
      </c>
    </row>
    <row r="761" spans="1:4" ht="14.4" thickBot="1" x14ac:dyDescent="0.3">
      <c r="A761" s="255"/>
      <c r="B761" s="251" t="s">
        <v>1176</v>
      </c>
      <c r="C761" s="252">
        <v>8505</v>
      </c>
    </row>
    <row r="762" spans="1:4" ht="14.4" thickBot="1" x14ac:dyDescent="0.3">
      <c r="A762" s="255"/>
      <c r="B762" s="251" t="s">
        <v>1177</v>
      </c>
      <c r="C762" s="252">
        <v>8506</v>
      </c>
    </row>
    <row r="763" spans="1:4" ht="14.4" thickBot="1" x14ac:dyDescent="0.3">
      <c r="A763" s="255"/>
      <c r="B763" s="251" t="s">
        <v>1178</v>
      </c>
      <c r="C763" s="252">
        <v>8507</v>
      </c>
    </row>
    <row r="764" spans="1:4" ht="14.4" thickBot="1" x14ac:dyDescent="0.3">
      <c r="A764" s="255"/>
      <c r="B764" s="251" t="s">
        <v>1179</v>
      </c>
      <c r="C764" s="252">
        <v>8508</v>
      </c>
    </row>
    <row r="765" spans="1:4" ht="14.4" thickBot="1" x14ac:dyDescent="0.3">
      <c r="A765" s="255"/>
      <c r="B765" s="251" t="s">
        <v>1180</v>
      </c>
      <c r="C765" s="252">
        <v>8509</v>
      </c>
    </row>
    <row r="766" spans="1:4" ht="14.4" thickBot="1" x14ac:dyDescent="0.3">
      <c r="A766" s="255"/>
      <c r="B766" s="251" t="s">
        <v>1181</v>
      </c>
      <c r="C766" s="252">
        <v>8510</v>
      </c>
    </row>
    <row r="767" spans="1:4" ht="14.4" thickBot="1" x14ac:dyDescent="0.3">
      <c r="A767" s="255"/>
      <c r="B767" s="251" t="s">
        <v>1182</v>
      </c>
      <c r="C767" s="252">
        <v>8511</v>
      </c>
    </row>
    <row r="768" spans="1:4" ht="14.4" thickBot="1" x14ac:dyDescent="0.3">
      <c r="A768" s="255"/>
      <c r="B768" s="251" t="s">
        <v>1183</v>
      </c>
      <c r="C768" s="252">
        <v>8512</v>
      </c>
    </row>
    <row r="769" spans="1:4" ht="14.4" thickBot="1" x14ac:dyDescent="0.3">
      <c r="A769" s="255"/>
      <c r="B769" s="251" t="s">
        <v>1184</v>
      </c>
      <c r="C769" s="252">
        <v>8513</v>
      </c>
    </row>
    <row r="770" spans="1:4" ht="14.4" thickBot="1" x14ac:dyDescent="0.3">
      <c r="A770" s="255"/>
      <c r="B770" s="251" t="s">
        <v>1185</v>
      </c>
      <c r="C770" s="252">
        <v>8514</v>
      </c>
    </row>
    <row r="771" spans="1:4" ht="14.4" thickBot="1" x14ac:dyDescent="0.3">
      <c r="A771" s="255"/>
      <c r="B771" s="251" t="s">
        <v>1186</v>
      </c>
      <c r="C771" s="252">
        <v>8515</v>
      </c>
    </row>
    <row r="772" spans="1:4" ht="14.4" thickBot="1" x14ac:dyDescent="0.3">
      <c r="A772" s="255"/>
      <c r="B772" s="251" t="s">
        <v>1187</v>
      </c>
      <c r="C772" s="252">
        <v>8516</v>
      </c>
    </row>
    <row r="773" spans="1:4" ht="14.4" thickBot="1" x14ac:dyDescent="0.3">
      <c r="A773" s="255"/>
      <c r="B773" s="251" t="s">
        <v>1188</v>
      </c>
      <c r="C773" s="252">
        <v>8517</v>
      </c>
    </row>
    <row r="774" spans="1:4" ht="14.4" thickBot="1" x14ac:dyDescent="0.3">
      <c r="A774" s="255"/>
      <c r="B774" s="251" t="s">
        <v>1189</v>
      </c>
      <c r="C774" s="252">
        <v>8518</v>
      </c>
    </row>
    <row r="775" spans="1:4" ht="14.4" thickBot="1" x14ac:dyDescent="0.3">
      <c r="A775" s="255"/>
      <c r="B775" s="251" t="s">
        <v>1190</v>
      </c>
      <c r="C775" s="252">
        <v>8519</v>
      </c>
    </row>
    <row r="776" spans="1:4" ht="14.4" thickBot="1" x14ac:dyDescent="0.3">
      <c r="A776" s="255"/>
      <c r="B776" s="251" t="s">
        <v>1191</v>
      </c>
      <c r="C776" s="252">
        <v>8520</v>
      </c>
    </row>
    <row r="777" spans="1:4" ht="14.4" thickBot="1" x14ac:dyDescent="0.3">
      <c r="A777" s="1064"/>
      <c r="B777" s="251" t="s">
        <v>1192</v>
      </c>
      <c r="C777" s="252">
        <v>8521</v>
      </c>
    </row>
    <row r="778" spans="1:4" ht="14.4" thickBot="1" x14ac:dyDescent="0.3">
      <c r="A778" s="1064"/>
      <c r="B778" s="251" t="s">
        <v>1193</v>
      </c>
      <c r="C778" s="252">
        <v>8522</v>
      </c>
      <c r="D778" s="231" t="s">
        <v>155</v>
      </c>
    </row>
    <row r="779" spans="1:4" ht="14.4" thickBot="1" x14ac:dyDescent="0.3">
      <c r="A779" s="1064"/>
      <c r="B779" s="251" t="s">
        <v>1194</v>
      </c>
      <c r="C779" s="252">
        <v>8523</v>
      </c>
    </row>
    <row r="780" spans="1:4" ht="14.4" thickBot="1" x14ac:dyDescent="0.3">
      <c r="A780" s="1064"/>
      <c r="B780" s="251" t="s">
        <v>1195</v>
      </c>
      <c r="C780" s="252">
        <v>8524</v>
      </c>
    </row>
    <row r="781" spans="1:4" ht="14.4" thickBot="1" x14ac:dyDescent="0.3">
      <c r="A781" s="1064"/>
      <c r="B781" s="251" t="s">
        <v>1196</v>
      </c>
      <c r="C781" s="252">
        <v>8525</v>
      </c>
    </row>
    <row r="782" spans="1:4" ht="14.4" thickBot="1" x14ac:dyDescent="0.3">
      <c r="A782" s="255"/>
      <c r="B782" s="251" t="s">
        <v>1197</v>
      </c>
      <c r="C782" s="252">
        <v>8526</v>
      </c>
    </row>
    <row r="783" spans="1:4" ht="14.4" thickBot="1" x14ac:dyDescent="0.3">
      <c r="A783" s="255"/>
      <c r="B783" s="251" t="s">
        <v>1198</v>
      </c>
      <c r="C783" s="252">
        <v>8527</v>
      </c>
    </row>
    <row r="784" spans="1:4" ht="14.4" thickBot="1" x14ac:dyDescent="0.3">
      <c r="A784" s="255"/>
      <c r="B784" s="251" t="s">
        <v>1199</v>
      </c>
      <c r="C784" s="252">
        <v>8528</v>
      </c>
    </row>
    <row r="785" spans="1:3" ht="14.4" thickBot="1" x14ac:dyDescent="0.3">
      <c r="A785" s="255"/>
      <c r="B785" s="251" t="s">
        <v>1200</v>
      </c>
      <c r="C785" s="252">
        <v>8529</v>
      </c>
    </row>
    <row r="786" spans="1:3" ht="14.4" thickBot="1" x14ac:dyDescent="0.3">
      <c r="A786" s="255"/>
      <c r="B786" s="251" t="s">
        <v>1201</v>
      </c>
      <c r="C786" s="252">
        <v>8530</v>
      </c>
    </row>
    <row r="787" spans="1:3" ht="14.4" thickBot="1" x14ac:dyDescent="0.3">
      <c r="A787" s="255"/>
      <c r="B787" s="251" t="s">
        <v>1202</v>
      </c>
      <c r="C787" s="252">
        <v>8531</v>
      </c>
    </row>
    <row r="788" spans="1:3" ht="14.4" thickBot="1" x14ac:dyDescent="0.3">
      <c r="A788" s="255"/>
      <c r="B788" s="251" t="s">
        <v>1203</v>
      </c>
      <c r="C788" s="252">
        <v>8532</v>
      </c>
    </row>
    <row r="789" spans="1:3" ht="14.4" thickBot="1" x14ac:dyDescent="0.3">
      <c r="A789" s="255"/>
      <c r="B789" s="251" t="s">
        <v>1204</v>
      </c>
      <c r="C789" s="252">
        <v>8533</v>
      </c>
    </row>
    <row r="790" spans="1:3" ht="14.4" thickBot="1" x14ac:dyDescent="0.3">
      <c r="A790" s="255"/>
      <c r="B790" s="251" t="s">
        <v>1205</v>
      </c>
      <c r="C790" s="252">
        <v>8534</v>
      </c>
    </row>
    <row r="791" spans="1:3" ht="14.4" thickBot="1" x14ac:dyDescent="0.3">
      <c r="A791" s="255"/>
      <c r="B791" s="251" t="s">
        <v>1206</v>
      </c>
      <c r="C791" s="252">
        <v>8535</v>
      </c>
    </row>
    <row r="792" spans="1:3" ht="14.4" thickBot="1" x14ac:dyDescent="0.3">
      <c r="A792" s="255"/>
      <c r="B792" s="251" t="s">
        <v>1207</v>
      </c>
      <c r="C792" s="252">
        <v>8536</v>
      </c>
    </row>
    <row r="793" spans="1:3" ht="14.4" thickBot="1" x14ac:dyDescent="0.3">
      <c r="A793" s="255"/>
      <c r="B793" s="251" t="s">
        <v>1208</v>
      </c>
      <c r="C793" s="252">
        <v>8537</v>
      </c>
    </row>
    <row r="794" spans="1:3" ht="14.4" thickBot="1" x14ac:dyDescent="0.3">
      <c r="A794" s="255"/>
      <c r="B794" s="251" t="s">
        <v>1209</v>
      </c>
      <c r="C794" s="252">
        <v>8538</v>
      </c>
    </row>
    <row r="795" spans="1:3" ht="14.4" thickBot="1" x14ac:dyDescent="0.3">
      <c r="A795" s="255"/>
      <c r="B795" s="251" t="s">
        <v>1210</v>
      </c>
      <c r="C795" s="252">
        <v>8539</v>
      </c>
    </row>
    <row r="796" spans="1:3" ht="14.4" thickBot="1" x14ac:dyDescent="0.3">
      <c r="A796" s="1064"/>
      <c r="B796" s="251" t="s">
        <v>1211</v>
      </c>
      <c r="C796" s="252">
        <v>8540</v>
      </c>
    </row>
    <row r="797" spans="1:3" ht="14.4" thickBot="1" x14ac:dyDescent="0.3">
      <c r="A797" s="1064"/>
      <c r="B797" s="251" t="s">
        <v>1212</v>
      </c>
      <c r="C797" s="252">
        <v>8541</v>
      </c>
    </row>
    <row r="798" spans="1:3" ht="14.4" thickBot="1" x14ac:dyDescent="0.3">
      <c r="A798" s="1064"/>
      <c r="B798" s="251" t="s">
        <v>1213</v>
      </c>
      <c r="C798" s="252">
        <v>8542</v>
      </c>
    </row>
    <row r="799" spans="1:3" ht="14.4" thickBot="1" x14ac:dyDescent="0.3">
      <c r="A799" s="255"/>
      <c r="B799" s="251" t="s">
        <v>1214</v>
      </c>
      <c r="C799" s="252">
        <v>8543</v>
      </c>
    </row>
    <row r="800" spans="1:3" ht="14.4" thickBot="1" x14ac:dyDescent="0.3">
      <c r="A800" s="255"/>
      <c r="B800" s="251" t="s">
        <v>1215</v>
      </c>
      <c r="C800" s="252">
        <v>8544</v>
      </c>
    </row>
    <row r="801" spans="1:4" ht="14.4" thickBot="1" x14ac:dyDescent="0.3">
      <c r="A801" s="255"/>
      <c r="B801" s="251" t="s">
        <v>1216</v>
      </c>
      <c r="C801" s="252">
        <v>8545</v>
      </c>
    </row>
    <row r="802" spans="1:4" ht="14.4" thickBot="1" x14ac:dyDescent="0.3">
      <c r="A802" s="255"/>
      <c r="B802" s="251" t="s">
        <v>1217</v>
      </c>
      <c r="C802" s="252">
        <v>8546</v>
      </c>
    </row>
    <row r="803" spans="1:4" ht="14.4" thickBot="1" x14ac:dyDescent="0.3">
      <c r="A803" s="255"/>
      <c r="B803" s="251" t="s">
        <v>1218</v>
      </c>
      <c r="C803" s="252">
        <v>8547</v>
      </c>
    </row>
    <row r="804" spans="1:4" ht="14.4" thickBot="1" x14ac:dyDescent="0.3">
      <c r="A804" s="255"/>
      <c r="B804" s="251" t="s">
        <v>1219</v>
      </c>
      <c r="C804" s="252">
        <v>8548</v>
      </c>
      <c r="D804" s="231" t="s">
        <v>155</v>
      </c>
    </row>
    <row r="805" spans="1:4" ht="14.4" thickBot="1" x14ac:dyDescent="0.3">
      <c r="A805" s="256"/>
      <c r="B805" s="251" t="s">
        <v>1220</v>
      </c>
      <c r="C805" s="252">
        <v>8549</v>
      </c>
    </row>
    <row r="806" spans="1:4" ht="14.4" thickBot="1" x14ac:dyDescent="0.3">
      <c r="A806" s="253" t="s">
        <v>1221</v>
      </c>
      <c r="B806" s="251" t="s">
        <v>1222</v>
      </c>
      <c r="C806" s="252">
        <v>8601</v>
      </c>
    </row>
    <row r="807" spans="1:4" ht="14.4" thickBot="1" x14ac:dyDescent="0.3">
      <c r="A807" s="253" t="s">
        <v>1223</v>
      </c>
      <c r="B807" s="251" t="s">
        <v>1224</v>
      </c>
      <c r="C807" s="252">
        <v>8602</v>
      </c>
    </row>
    <row r="808" spans="1:4" ht="14.4" thickBot="1" x14ac:dyDescent="0.3">
      <c r="A808" s="253" t="s">
        <v>1225</v>
      </c>
      <c r="B808" s="251" t="s">
        <v>1226</v>
      </c>
      <c r="C808" s="252">
        <v>8603</v>
      </c>
    </row>
    <row r="809" spans="1:4" ht="14.4" thickBot="1" x14ac:dyDescent="0.3">
      <c r="A809" s="255"/>
      <c r="B809" s="251" t="s">
        <v>1227</v>
      </c>
      <c r="C809" s="252">
        <v>8604</v>
      </c>
    </row>
    <row r="810" spans="1:4" ht="14.4" thickBot="1" x14ac:dyDescent="0.3">
      <c r="A810" s="255"/>
      <c r="B810" s="251" t="s">
        <v>1228</v>
      </c>
      <c r="C810" s="252">
        <v>8605</v>
      </c>
    </row>
    <row r="811" spans="1:4" ht="14.4" thickBot="1" x14ac:dyDescent="0.3">
      <c r="A811" s="255"/>
      <c r="B811" s="251" t="s">
        <v>1229</v>
      </c>
      <c r="C811" s="252">
        <v>8606</v>
      </c>
    </row>
    <row r="812" spans="1:4" ht="14.4" thickBot="1" x14ac:dyDescent="0.3">
      <c r="A812" s="255"/>
      <c r="B812" s="251" t="s">
        <v>1230</v>
      </c>
      <c r="C812" s="252">
        <v>8607</v>
      </c>
    </row>
    <row r="813" spans="1:4" ht="14.4" thickBot="1" x14ac:dyDescent="0.3">
      <c r="A813" s="255"/>
      <c r="B813" s="251" t="s">
        <v>1231</v>
      </c>
      <c r="C813" s="252">
        <v>8608</v>
      </c>
    </row>
    <row r="814" spans="1:4" ht="14.4" thickBot="1" x14ac:dyDescent="0.3">
      <c r="A814" s="255"/>
      <c r="B814" s="251" t="s">
        <v>1232</v>
      </c>
      <c r="C814" s="252">
        <v>8609</v>
      </c>
    </row>
    <row r="815" spans="1:4" ht="14.4" thickBot="1" x14ac:dyDescent="0.3">
      <c r="A815" s="255"/>
      <c r="B815" s="251" t="s">
        <v>1233</v>
      </c>
      <c r="C815" s="252">
        <v>8610</v>
      </c>
    </row>
    <row r="816" spans="1:4" ht="14.4" thickBot="1" x14ac:dyDescent="0.3">
      <c r="A816" s="255"/>
      <c r="B816" s="251" t="s">
        <v>1234</v>
      </c>
      <c r="C816" s="252">
        <v>8611</v>
      </c>
    </row>
    <row r="817" spans="1:4" ht="14.4" thickBot="1" x14ac:dyDescent="0.3">
      <c r="A817" s="255"/>
      <c r="B817" s="251" t="s">
        <v>1235</v>
      </c>
      <c r="C817" s="252">
        <v>8612</v>
      </c>
    </row>
    <row r="818" spans="1:4" ht="14.4" thickBot="1" x14ac:dyDescent="0.3">
      <c r="A818" s="255"/>
      <c r="B818" s="251" t="s">
        <v>1236</v>
      </c>
      <c r="C818" s="252">
        <v>8613</v>
      </c>
    </row>
    <row r="819" spans="1:4" ht="14.4" thickBot="1" x14ac:dyDescent="0.3">
      <c r="A819" s="255"/>
      <c r="B819" s="251" t="s">
        <v>1237</v>
      </c>
      <c r="C819" s="252">
        <v>8614</v>
      </c>
    </row>
    <row r="820" spans="1:4" ht="14.4" thickBot="1" x14ac:dyDescent="0.3">
      <c r="A820" s="255"/>
      <c r="B820" s="251" t="s">
        <v>1238</v>
      </c>
      <c r="C820" s="252">
        <v>8615</v>
      </c>
      <c r="D820" s="231" t="s">
        <v>155</v>
      </c>
    </row>
    <row r="821" spans="1:4" ht="14.4" thickBot="1" x14ac:dyDescent="0.3">
      <c r="A821" s="255"/>
      <c r="B821" s="251" t="s">
        <v>1239</v>
      </c>
      <c r="C821" s="252">
        <v>8616</v>
      </c>
    </row>
    <row r="822" spans="1:4" ht="14.4" thickBot="1" x14ac:dyDescent="0.3">
      <c r="A822" s="255"/>
      <c r="B822" s="251" t="s">
        <v>1240</v>
      </c>
      <c r="C822" s="252">
        <v>8617</v>
      </c>
    </row>
    <row r="823" spans="1:4" ht="14.4" thickBot="1" x14ac:dyDescent="0.3">
      <c r="A823" s="255"/>
      <c r="B823" s="251" t="s">
        <v>1241</v>
      </c>
      <c r="C823" s="252">
        <v>8618</v>
      </c>
    </row>
    <row r="824" spans="1:4" ht="14.4" thickBot="1" x14ac:dyDescent="0.3">
      <c r="A824" s="255"/>
      <c r="B824" s="251" t="s">
        <v>1242</v>
      </c>
      <c r="C824" s="252">
        <v>8619</v>
      </c>
    </row>
    <row r="825" spans="1:4" ht="14.4" thickBot="1" x14ac:dyDescent="0.3">
      <c r="A825" s="255"/>
      <c r="B825" s="251" t="s">
        <v>1243</v>
      </c>
      <c r="C825" s="252">
        <v>8620</v>
      </c>
    </row>
    <row r="826" spans="1:4" ht="14.4" thickBot="1" x14ac:dyDescent="0.3">
      <c r="A826" s="255"/>
      <c r="B826" s="251" t="s">
        <v>1244</v>
      </c>
      <c r="C826" s="252">
        <v>8621</v>
      </c>
    </row>
    <row r="827" spans="1:4" ht="14.4" thickBot="1" x14ac:dyDescent="0.3">
      <c r="A827" s="255"/>
      <c r="B827" s="251" t="s">
        <v>1245</v>
      </c>
      <c r="C827" s="252">
        <v>8622</v>
      </c>
    </row>
    <row r="828" spans="1:4" ht="14.4" thickBot="1" x14ac:dyDescent="0.3">
      <c r="A828" s="255"/>
      <c r="B828" s="251" t="s">
        <v>1246</v>
      </c>
      <c r="C828" s="252">
        <v>8623</v>
      </c>
    </row>
    <row r="829" spans="1:4" ht="14.4" thickBot="1" x14ac:dyDescent="0.3">
      <c r="A829" s="255"/>
      <c r="B829" s="251" t="s">
        <v>1247</v>
      </c>
      <c r="C829" s="252">
        <v>8624</v>
      </c>
    </row>
    <row r="830" spans="1:4" ht="14.4" thickBot="1" x14ac:dyDescent="0.3">
      <c r="A830" s="256"/>
      <c r="B830" s="251" t="s">
        <v>384</v>
      </c>
      <c r="C830" s="252">
        <v>8625</v>
      </c>
    </row>
    <row r="831" spans="1:4" x14ac:dyDescent="0.25">
      <c r="A831" s="257"/>
      <c r="B831" s="258"/>
      <c r="C831" s="259"/>
    </row>
    <row r="832" spans="1:4" x14ac:dyDescent="0.25">
      <c r="A832" s="257"/>
      <c r="B832" s="258"/>
      <c r="C832" s="259"/>
    </row>
    <row r="833" spans="1:4" x14ac:dyDescent="0.25">
      <c r="A833" s="257"/>
      <c r="B833" s="258"/>
      <c r="C833" s="259"/>
    </row>
    <row r="834" spans="1:4" x14ac:dyDescent="0.25">
      <c r="A834" s="257"/>
      <c r="B834" s="258"/>
      <c r="C834" s="259"/>
    </row>
    <row r="836" spans="1:4" ht="14.4" thickBot="1" x14ac:dyDescent="0.3">
      <c r="A836" s="1065" t="s">
        <v>1248</v>
      </c>
      <c r="B836" s="1065"/>
      <c r="C836" s="1065"/>
    </row>
    <row r="837" spans="1:4" ht="14.4" thickBot="1" x14ac:dyDescent="0.3">
      <c r="A837" s="260" t="s">
        <v>1249</v>
      </c>
      <c r="B837" s="260" t="s">
        <v>1250</v>
      </c>
      <c r="C837" s="260" t="s">
        <v>1251</v>
      </c>
    </row>
    <row r="838" spans="1:4" ht="37.5" customHeight="1" thickBot="1" x14ac:dyDescent="0.3">
      <c r="A838" s="1062" t="s">
        <v>1252</v>
      </c>
      <c r="B838" s="261" t="s">
        <v>1253</v>
      </c>
      <c r="C838" s="262">
        <v>6111</v>
      </c>
      <c r="D838" s="231" t="s">
        <v>155</v>
      </c>
    </row>
    <row r="839" spans="1:4" ht="37.5" customHeight="1" thickBot="1" x14ac:dyDescent="0.3">
      <c r="A839" s="1063"/>
      <c r="B839" s="263" t="s">
        <v>1254</v>
      </c>
      <c r="C839" s="262">
        <v>6112</v>
      </c>
    </row>
    <row r="840" spans="1:4" ht="14.4" thickBot="1" x14ac:dyDescent="0.3">
      <c r="A840" s="1066" t="s">
        <v>1255</v>
      </c>
      <c r="B840" s="261" t="s">
        <v>1256</v>
      </c>
      <c r="C840" s="262">
        <v>6121</v>
      </c>
    </row>
    <row r="841" spans="1:4" ht="28.2" thickBot="1" x14ac:dyDescent="0.3">
      <c r="A841" s="1067"/>
      <c r="B841" s="261" t="s">
        <v>1257</v>
      </c>
      <c r="C841" s="262">
        <v>6122</v>
      </c>
    </row>
    <row r="842" spans="1:4" ht="14.4" thickBot="1" x14ac:dyDescent="0.3">
      <c r="A842" s="1067"/>
      <c r="B842" s="261" t="s">
        <v>1258</v>
      </c>
      <c r="C842" s="262">
        <v>6123</v>
      </c>
    </row>
    <row r="843" spans="1:4" ht="14.4" thickBot="1" x14ac:dyDescent="0.3">
      <c r="A843" s="1067"/>
      <c r="B843" s="263" t="s">
        <v>1259</v>
      </c>
      <c r="C843" s="262">
        <v>6124</v>
      </c>
    </row>
    <row r="844" spans="1:4" ht="28.2" thickBot="1" x14ac:dyDescent="0.3">
      <c r="A844" s="1068"/>
      <c r="B844" s="261" t="s">
        <v>1260</v>
      </c>
      <c r="C844" s="262">
        <v>6125</v>
      </c>
    </row>
    <row r="845" spans="1:4" ht="14.4" thickBot="1" x14ac:dyDescent="0.3">
      <c r="A845" s="1062" t="s">
        <v>1261</v>
      </c>
      <c r="B845" s="261" t="s">
        <v>1262</v>
      </c>
      <c r="C845" s="262">
        <v>6131</v>
      </c>
      <c r="D845" s="231" t="s">
        <v>155</v>
      </c>
    </row>
    <row r="846" spans="1:4" ht="14.4" thickBot="1" x14ac:dyDescent="0.3">
      <c r="A846" s="1069"/>
      <c r="B846" s="261" t="s">
        <v>1263</v>
      </c>
      <c r="C846" s="262">
        <v>6132</v>
      </c>
    </row>
    <row r="847" spans="1:4" ht="14.4" thickBot="1" x14ac:dyDescent="0.3">
      <c r="A847" s="1063"/>
      <c r="B847" s="261" t="s">
        <v>1264</v>
      </c>
      <c r="C847" s="262">
        <v>6133</v>
      </c>
    </row>
    <row r="848" spans="1:4" ht="75.75" customHeight="1" thickBot="1" x14ac:dyDescent="0.3">
      <c r="A848" s="1062" t="s">
        <v>1265</v>
      </c>
      <c r="B848" s="263" t="s">
        <v>1266</v>
      </c>
      <c r="C848" s="262">
        <v>6141</v>
      </c>
    </row>
    <row r="849" spans="1:8" ht="75.75" customHeight="1" thickBot="1" x14ac:dyDescent="0.3">
      <c r="A849" s="1063"/>
      <c r="B849" s="263" t="s">
        <v>1267</v>
      </c>
      <c r="C849" s="262">
        <v>6142</v>
      </c>
    </row>
    <row r="850" spans="1:8" ht="53.25" customHeight="1" thickBot="1" x14ac:dyDescent="0.3">
      <c r="A850" s="1062" t="s">
        <v>1268</v>
      </c>
      <c r="B850" s="261" t="s">
        <v>1269</v>
      </c>
      <c r="C850" s="262">
        <v>6151</v>
      </c>
    </row>
    <row r="851" spans="1:8" ht="53.25" customHeight="1" thickBot="1" x14ac:dyDescent="0.3">
      <c r="A851" s="1063"/>
      <c r="B851" s="261" t="s">
        <v>1270</v>
      </c>
      <c r="C851" s="262">
        <v>6152</v>
      </c>
    </row>
    <row r="853" spans="1:8" s="264" customFormat="1" x14ac:dyDescent="0.25"/>
    <row r="854" spans="1:8" x14ac:dyDescent="0.25">
      <c r="A854" s="291" t="s">
        <v>101</v>
      </c>
      <c r="B854" s="292" t="s">
        <v>1271</v>
      </c>
      <c r="C854" s="292" t="s">
        <v>1272</v>
      </c>
      <c r="D854" s="292" t="s">
        <v>121</v>
      </c>
    </row>
    <row r="855" spans="1:8" x14ac:dyDescent="0.25">
      <c r="A855" s="293" t="s">
        <v>239</v>
      </c>
      <c r="B855" s="292">
        <v>1</v>
      </c>
      <c r="C855" s="292">
        <v>1</v>
      </c>
      <c r="D855" s="292">
        <v>1</v>
      </c>
    </row>
    <row r="856" spans="1:8" x14ac:dyDescent="0.25">
      <c r="A856" s="293" t="s">
        <v>240</v>
      </c>
      <c r="B856" s="292">
        <v>1</v>
      </c>
      <c r="C856" s="292">
        <v>1</v>
      </c>
      <c r="D856" s="292">
        <v>1</v>
      </c>
    </row>
    <row r="857" spans="1:8" x14ac:dyDescent="0.25">
      <c r="A857" s="293" t="s">
        <v>241</v>
      </c>
      <c r="B857" s="292">
        <v>1</v>
      </c>
      <c r="C857" s="292">
        <v>1</v>
      </c>
      <c r="D857" s="292">
        <v>1</v>
      </c>
    </row>
    <row r="858" spans="1:8" x14ac:dyDescent="0.25">
      <c r="A858" s="293" t="s">
        <v>242</v>
      </c>
      <c r="B858" s="292">
        <v>1</v>
      </c>
      <c r="C858" s="292">
        <v>1</v>
      </c>
      <c r="D858" s="292">
        <v>1</v>
      </c>
    </row>
    <row r="859" spans="1:8" x14ac:dyDescent="0.25">
      <c r="A859" s="293" t="s">
        <v>243</v>
      </c>
      <c r="B859" s="292">
        <v>1</v>
      </c>
      <c r="C859" s="292">
        <v>1</v>
      </c>
      <c r="D859" s="292">
        <v>1</v>
      </c>
    </row>
    <row r="860" spans="1:8" x14ac:dyDescent="0.25">
      <c r="A860" s="293" t="s">
        <v>244</v>
      </c>
      <c r="B860" s="292">
        <v>0</v>
      </c>
      <c r="C860" s="292">
        <v>0</v>
      </c>
      <c r="D860" s="292">
        <v>0</v>
      </c>
      <c r="F860" s="266"/>
      <c r="G860" s="266"/>
      <c r="H860" s="266"/>
    </row>
    <row r="861" spans="1:8" x14ac:dyDescent="0.25">
      <c r="A861" s="293" t="s">
        <v>245</v>
      </c>
      <c r="B861" s="292">
        <v>1</v>
      </c>
      <c r="C861" s="292">
        <v>1</v>
      </c>
      <c r="D861" s="292">
        <v>1</v>
      </c>
      <c r="F861" s="266"/>
      <c r="G861" s="266"/>
      <c r="H861" s="266"/>
    </row>
    <row r="862" spans="1:8" x14ac:dyDescent="0.25">
      <c r="A862" s="293" t="s">
        <v>246</v>
      </c>
      <c r="B862" s="292">
        <v>0</v>
      </c>
      <c r="C862" s="292">
        <v>0</v>
      </c>
      <c r="D862" s="292">
        <v>1</v>
      </c>
      <c r="F862" s="266"/>
      <c r="G862" s="266"/>
      <c r="H862" s="266"/>
    </row>
    <row r="863" spans="1:8" x14ac:dyDescent="0.25">
      <c r="A863" s="293" t="s">
        <v>247</v>
      </c>
      <c r="B863" s="292">
        <v>0</v>
      </c>
      <c r="C863" s="292">
        <v>0</v>
      </c>
      <c r="D863" s="292">
        <v>0</v>
      </c>
      <c r="F863" s="266"/>
      <c r="G863" s="266"/>
      <c r="H863" s="266"/>
    </row>
    <row r="864" spans="1:8" x14ac:dyDescent="0.25">
      <c r="A864" s="293" t="s">
        <v>248</v>
      </c>
      <c r="B864" s="292">
        <v>1</v>
      </c>
      <c r="C864" s="292">
        <v>1</v>
      </c>
      <c r="D864" s="292">
        <v>1</v>
      </c>
      <c r="F864" s="266"/>
      <c r="G864" s="266"/>
      <c r="H864" s="266"/>
    </row>
    <row r="871" spans="1:1" x14ac:dyDescent="0.25">
      <c r="A871" s="265" t="s">
        <v>1271</v>
      </c>
    </row>
    <row r="872" spans="1:1" x14ac:dyDescent="0.25">
      <c r="A872" s="232" t="s">
        <v>1272</v>
      </c>
    </row>
    <row r="873" spans="1:1" x14ac:dyDescent="0.25">
      <c r="A873" s="232" t="s">
        <v>1273</v>
      </c>
    </row>
    <row r="874" spans="1:1" x14ac:dyDescent="0.25">
      <c r="A874" s="265" t="s">
        <v>1274</v>
      </c>
    </row>
    <row r="875" spans="1:1" x14ac:dyDescent="0.25">
      <c r="A875" s="232" t="s">
        <v>223</v>
      </c>
    </row>
    <row r="876" spans="1:1" x14ac:dyDescent="0.25">
      <c r="A876" s="232" t="s">
        <v>224</v>
      </c>
    </row>
    <row r="877" spans="1:1" x14ac:dyDescent="0.25">
      <c r="A877" s="232" t="s">
        <v>225</v>
      </c>
    </row>
    <row r="878" spans="1:1" x14ac:dyDescent="0.25">
      <c r="A878" s="232" t="s">
        <v>226</v>
      </c>
    </row>
    <row r="879" spans="1:1" x14ac:dyDescent="0.25">
      <c r="A879" s="232" t="s">
        <v>227</v>
      </c>
    </row>
    <row r="880" spans="1:1" x14ac:dyDescent="0.25">
      <c r="A880" s="232" t="s">
        <v>228</v>
      </c>
    </row>
    <row r="881" spans="1:1" x14ac:dyDescent="0.25">
      <c r="A881" s="232" t="s">
        <v>229</v>
      </c>
    </row>
    <row r="882" spans="1:1" x14ac:dyDescent="0.25">
      <c r="A882" s="232" t="s">
        <v>230</v>
      </c>
    </row>
    <row r="883" spans="1:1" x14ac:dyDescent="0.25">
      <c r="A883" s="232" t="s">
        <v>231</v>
      </c>
    </row>
    <row r="884" spans="1:1" x14ac:dyDescent="0.25">
      <c r="A884" s="232" t="s">
        <v>232</v>
      </c>
    </row>
    <row r="885" spans="1:1" x14ac:dyDescent="0.25">
      <c r="A885" s="232" t="s">
        <v>1292</v>
      </c>
    </row>
    <row r="886" spans="1:1" x14ac:dyDescent="0.25">
      <c r="A886" s="265" t="s">
        <v>158</v>
      </c>
    </row>
    <row r="887" spans="1:1" x14ac:dyDescent="0.25">
      <c r="A887" s="232" t="s">
        <v>1275</v>
      </c>
    </row>
    <row r="888" spans="1:1" x14ac:dyDescent="0.25">
      <c r="A888" s="232" t="s">
        <v>1276</v>
      </c>
    </row>
    <row r="891" spans="1:1" x14ac:dyDescent="0.25">
      <c r="A891" s="232" t="s">
        <v>234</v>
      </c>
    </row>
    <row r="892" spans="1:1" x14ac:dyDescent="0.25">
      <c r="A892" s="232" t="s">
        <v>235</v>
      </c>
    </row>
    <row r="893" spans="1:1" x14ac:dyDescent="0.25">
      <c r="A893" s="232" t="s">
        <v>236</v>
      </c>
    </row>
    <row r="894" spans="1:1" x14ac:dyDescent="0.25">
      <c r="A894" s="232" t="s">
        <v>237</v>
      </c>
    </row>
    <row r="898" spans="1:1" x14ac:dyDescent="0.25">
      <c r="A898" s="232">
        <v>2017</v>
      </c>
    </row>
    <row r="899" spans="1:1" x14ac:dyDescent="0.25">
      <c r="A899" s="232">
        <v>2018</v>
      </c>
    </row>
    <row r="900" spans="1:1" x14ac:dyDescent="0.25">
      <c r="A900" s="232">
        <v>2019</v>
      </c>
    </row>
    <row r="901" spans="1:1" x14ac:dyDescent="0.25">
      <c r="A901" s="232">
        <v>2020</v>
      </c>
    </row>
    <row r="902" spans="1:1" x14ac:dyDescent="0.25">
      <c r="A902" s="232">
        <v>2021</v>
      </c>
    </row>
  </sheetData>
  <mergeCells count="38">
    <mergeCell ref="A369:A371"/>
    <mergeCell ref="A253:C253"/>
    <mergeCell ref="A255:A257"/>
    <mergeCell ref="A300:A301"/>
    <mergeCell ref="A330:A332"/>
    <mergeCell ref="A352:A353"/>
    <mergeCell ref="A568:A570"/>
    <mergeCell ref="A405:A406"/>
    <mergeCell ref="A408:A409"/>
    <mergeCell ref="A446:A448"/>
    <mergeCell ref="A458:A459"/>
    <mergeCell ref="A460:A461"/>
    <mergeCell ref="A485:A487"/>
    <mergeCell ref="A510:A512"/>
    <mergeCell ref="A513:A516"/>
    <mergeCell ref="A524:A525"/>
    <mergeCell ref="A562:A564"/>
    <mergeCell ref="A565:A566"/>
    <mergeCell ref="A777:A778"/>
    <mergeCell ref="A600:A603"/>
    <mergeCell ref="A617:A618"/>
    <mergeCell ref="A623:A625"/>
    <mergeCell ref="A640:A643"/>
    <mergeCell ref="A671:A672"/>
    <mergeCell ref="A674:A678"/>
    <mergeCell ref="A679:A681"/>
    <mergeCell ref="A718:A720"/>
    <mergeCell ref="A724:A725"/>
    <mergeCell ref="A726:A728"/>
    <mergeCell ref="A757:A759"/>
    <mergeCell ref="A848:A849"/>
    <mergeCell ref="A850:A851"/>
    <mergeCell ref="A779:A781"/>
    <mergeCell ref="A796:A798"/>
    <mergeCell ref="A836:C836"/>
    <mergeCell ref="A838:A839"/>
    <mergeCell ref="A840:A844"/>
    <mergeCell ref="A845:A847"/>
  </mergeCells>
  <hyperlinks>
    <hyperlink ref="B137" r:id="rId1" location="'Hoja1 (2)'!INFORMACIÓN ACADÉMICO-ADMINISTRATIVA DEL PROYECTO" display="F:\VICINVEST\FORMATOS\Formatos presentación de propuestas\Formatos 2014 (Junio 2014)\areas tematicas.xlsx - 'Hoja1 (2)'!INFORMACIÓN ACADÉMICO-ADMINISTRATIVA DEL PROYECTO" xr:uid="{00000000-0004-0000-0800-000000000000}"/>
    <hyperlink ref="B221" r:id="rId2" location="'Hoja1 (2)'!INFORMACIÓN ACADÉMICO-ADMINISTRATIVA DEL PROYECTO" display="F:\VICINVEST\FORMATOS\Formatos presentación de propuestas\Formatos 2014 (Junio 2014)\areas tematicas.xlsx - 'Hoja1 (2)'!INFORMACIÓN ACADÉMICO-ADMINISTRATIVA DEL PROYECTO" xr:uid="{00000000-0004-0000-0800-000001000000}"/>
    <hyperlink ref="D1" location="'1. Presupuesto General'!A18" display="Volver" xr:uid="{00000000-0004-0000-0800-000002000000}"/>
    <hyperlink ref="D26" location="'1. Presupuesto General'!A18" display="Volver" xr:uid="{00000000-0004-0000-0800-000003000000}"/>
    <hyperlink ref="D42" location="'1. Presupuesto General'!A18" display="Volver" xr:uid="{00000000-0004-0000-0800-000004000000}"/>
    <hyperlink ref="D52" location="'1. Presupuesto General'!A18" display="Volver" xr:uid="{00000000-0004-0000-0800-000005000000}"/>
    <hyperlink ref="D74" location="'1. Presupuesto General'!A18" display="Volver" xr:uid="{00000000-0004-0000-0800-000006000000}"/>
    <hyperlink ref="D87" location="'1. Presupuesto General'!A18" display="Volver" xr:uid="{00000000-0004-0000-0800-000007000000}"/>
    <hyperlink ref="D19" location="'1. Presupuesto General'!A18" display="Volver" xr:uid="{00000000-0004-0000-0800-000008000000}"/>
    <hyperlink ref="D8" location="'1. Presupuesto General'!A18" display="Volver" xr:uid="{00000000-0004-0000-0800-000009000000}"/>
    <hyperlink ref="D97" location="'1. Presupuesto General'!A18" display="Volver" xr:uid="{00000000-0004-0000-0800-00000A000000}"/>
    <hyperlink ref="D112" location="'1. Presupuesto General'!A18" display="Volver" xr:uid="{00000000-0004-0000-0800-00000B000000}"/>
    <hyperlink ref="D142" location="'1. Presupuesto General'!A18" display="Volver" xr:uid="{00000000-0004-0000-0800-00000C000000}"/>
    <hyperlink ref="D154" location="'1. Presupuesto General'!A18" display="Volver" xr:uid="{00000000-0004-0000-0800-00000D000000}"/>
    <hyperlink ref="D167" location="'1. Presupuesto General'!A18" display="Volver" xr:uid="{00000000-0004-0000-0800-00000E000000}"/>
    <hyperlink ref="D179" location="'1. Presupuesto General'!A18" display="Volver" xr:uid="{00000000-0004-0000-0800-00000F000000}"/>
    <hyperlink ref="D191" location="'1. Presupuesto General'!A18" display="Volver" xr:uid="{00000000-0004-0000-0800-000010000000}"/>
    <hyperlink ref="D206" location="'1. Presupuesto General'!A18" display="Volver" xr:uid="{00000000-0004-0000-0800-000011000000}"/>
    <hyperlink ref="D220" location="'1. Presupuesto General'!A18" display="Volver" xr:uid="{00000000-0004-0000-0800-000012000000}"/>
    <hyperlink ref="D237" location="'1. Presupuesto General'!A18" display="Volver" xr:uid="{00000000-0004-0000-0800-000013000000}"/>
    <hyperlink ref="D250" location="'1. Presupuesto General'!A18" display="Volver" xr:uid="{00000000-0004-0000-0800-000014000000}"/>
    <hyperlink ref="D255" location="'1. Presupuesto General'!A18" display="Volver" xr:uid="{00000000-0004-0000-0800-000015000000}"/>
    <hyperlink ref="D293" location="'1. Presupuesto General'!A18" display="Volver" xr:uid="{00000000-0004-0000-0800-000016000000}"/>
    <hyperlink ref="D384" location="'1. Presupuesto General'!A18" display="Volver" xr:uid="{00000000-0004-0000-0800-000017000000}"/>
    <hyperlink ref="D408" location="'1. Presupuesto General'!A18" display="Volver" xr:uid="{00000000-0004-0000-0800-000018000000}"/>
    <hyperlink ref="D361" location="'1. Presupuesto General'!A18" display="Volver" xr:uid="{00000000-0004-0000-0800-000019000000}"/>
    <hyperlink ref="D330" location="'1. Presupuesto General'!A18" display="Volver" xr:uid="{00000000-0004-0000-0800-00001A000000}"/>
    <hyperlink ref="D307" location="'1. Presupuesto General'!A18" display="Volver" xr:uid="{00000000-0004-0000-0800-00001B000000}"/>
    <hyperlink ref="D280" location="'1. Presupuesto General'!A18" display="Volver" xr:uid="{00000000-0004-0000-0800-00001C000000}"/>
    <hyperlink ref="D424" location="'1. Presupuesto General'!A18" display="Volver" xr:uid="{00000000-0004-0000-0800-00001D000000}"/>
    <hyperlink ref="D447" location="'1. Presupuesto General'!A18" display="Volver" xr:uid="{00000000-0004-0000-0800-00001E000000}"/>
    <hyperlink ref="D469" location="'1. Presupuesto General'!A18" display="Volver" xr:uid="{00000000-0004-0000-0800-00001F000000}"/>
    <hyperlink ref="D493" location="'1. Presupuesto General'!A18" display="Volver" xr:uid="{00000000-0004-0000-0800-000020000000}"/>
    <hyperlink ref="D513" location="'1. Presupuesto General'!A18" display="Volver" xr:uid="{00000000-0004-0000-0800-000021000000}"/>
    <hyperlink ref="D524" location="'1. Presupuesto General'!A18" display="Volver" xr:uid="{00000000-0004-0000-0800-000022000000}"/>
    <hyperlink ref="D544" location="'1. Presupuesto General'!A18" display="Volver" xr:uid="{00000000-0004-0000-0800-000023000000}"/>
    <hyperlink ref="D569" location="'1. Presupuesto General'!A18" display="Volver" xr:uid="{00000000-0004-0000-0800-000024000000}"/>
    <hyperlink ref="D589" location="'1. Presupuesto General'!A18" display="Volver" xr:uid="{00000000-0004-0000-0800-000025000000}"/>
    <hyperlink ref="D627" location="'1. Presupuesto General'!A18" display="Volver" xr:uid="{00000000-0004-0000-0800-000026000000}"/>
    <hyperlink ref="D648" location="'1. Presupuesto General'!A18" display="Volver" xr:uid="{00000000-0004-0000-0800-000027000000}"/>
    <hyperlink ref="D670" location="'1. Presupuesto General'!A18" display="Volver" xr:uid="{00000000-0004-0000-0800-000028000000}"/>
    <hyperlink ref="D698" location="'1. Presupuesto General'!A18" display="Volver" xr:uid="{00000000-0004-0000-0800-000029000000}"/>
    <hyperlink ref="D712" location="'1. Presupuesto General'!A18" display="Volver" xr:uid="{00000000-0004-0000-0800-00002A000000}"/>
    <hyperlink ref="D739" location="'1. Presupuesto General'!A18" display="Volver" xr:uid="{00000000-0004-0000-0800-00002B000000}"/>
    <hyperlink ref="D757" location="'1. Presupuesto General'!A18" display="Volver" xr:uid="{00000000-0004-0000-0800-00002C000000}"/>
    <hyperlink ref="D778" location="'1. Presupuesto General'!A18" display="Volver" xr:uid="{00000000-0004-0000-0800-00002D000000}"/>
    <hyperlink ref="D804" location="'1. Presupuesto General'!A18" display="Volver" xr:uid="{00000000-0004-0000-0800-00002E000000}"/>
    <hyperlink ref="D820" location="'1. Presupuesto General'!A18" display="Volver" xr:uid="{00000000-0004-0000-0800-00002F000000}"/>
    <hyperlink ref="D838" location="'1. Presupuesto General'!A18" display="Volver" xr:uid="{00000000-0004-0000-0800-000030000000}"/>
    <hyperlink ref="D845" location="'1. Presupuesto General'!A18" display="Volver" xr:uid="{00000000-0004-0000-0800-000031000000}"/>
  </hyperlinks>
  <pageMargins left="0.7" right="0.7" top="0.75" bottom="0.75" header="0.3" footer="0.3"/>
  <pageSetup orientation="portrait" horizontalDpi="4294967295" verticalDpi="4294967295"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2:U36"/>
  <sheetViews>
    <sheetView showGridLines="0" workbookViewId="0">
      <selection activeCell="F48" sqref="F48"/>
    </sheetView>
  </sheetViews>
  <sheetFormatPr baseColWidth="10" defaultColWidth="9.109375" defaultRowHeight="13.8" x14ac:dyDescent="0.25"/>
  <cols>
    <col min="1" max="1" width="28.44140625" style="320" customWidth="1"/>
    <col min="2" max="2" width="22.44140625" style="314" customWidth="1"/>
    <col min="3" max="3" width="19.88671875" style="314" customWidth="1"/>
    <col min="4" max="4" width="24.6640625" style="314" customWidth="1"/>
    <col min="5" max="5" width="33" style="314" customWidth="1"/>
    <col min="6" max="6" width="27.6640625" style="314" customWidth="1"/>
    <col min="7" max="7" width="35.109375" style="314" customWidth="1"/>
    <col min="8" max="8" width="19.6640625" style="314" customWidth="1"/>
    <col min="9" max="9" width="22" style="314" customWidth="1"/>
    <col min="10" max="10" width="12.44140625" style="314" customWidth="1"/>
    <col min="11" max="16384" width="9.109375" style="314"/>
  </cols>
  <sheetData>
    <row r="2" spans="1:21" ht="14.4" thickBot="1" x14ac:dyDescent="0.3">
      <c r="A2" s="313" t="s">
        <v>325</v>
      </c>
    </row>
    <row r="3" spans="1:21" s="320" customFormat="1" ht="28.2" thickBot="1" x14ac:dyDescent="0.3">
      <c r="A3" s="315" t="s">
        <v>326</v>
      </c>
      <c r="B3" s="316" t="s">
        <v>327</v>
      </c>
      <c r="C3" s="317" t="s">
        <v>328</v>
      </c>
      <c r="D3" s="318" t="s">
        <v>329</v>
      </c>
      <c r="E3" s="318" t="s">
        <v>273</v>
      </c>
      <c r="F3" s="318" t="s">
        <v>330</v>
      </c>
      <c r="G3" s="318" t="s">
        <v>331</v>
      </c>
      <c r="H3" s="318" t="s">
        <v>332</v>
      </c>
      <c r="I3" s="319" t="s">
        <v>327</v>
      </c>
    </row>
    <row r="4" spans="1:21" s="326" customFormat="1" x14ac:dyDescent="0.25">
      <c r="A4" s="321" t="s">
        <v>268</v>
      </c>
      <c r="B4" s="322">
        <v>1</v>
      </c>
      <c r="C4" s="323" t="s">
        <v>270</v>
      </c>
      <c r="D4" s="324" t="s">
        <v>272</v>
      </c>
      <c r="E4" s="324" t="s">
        <v>274</v>
      </c>
      <c r="F4" s="324" t="s">
        <v>276</v>
      </c>
      <c r="G4" s="324" t="s">
        <v>278</v>
      </c>
      <c r="H4" s="324" t="s">
        <v>280</v>
      </c>
      <c r="I4" s="325">
        <v>1</v>
      </c>
    </row>
    <row r="5" spans="1:21" s="326" customFormat="1" ht="27.6" x14ac:dyDescent="0.25">
      <c r="A5" s="321" t="s">
        <v>333</v>
      </c>
      <c r="B5" s="322">
        <v>3</v>
      </c>
      <c r="C5" s="323" t="s">
        <v>334</v>
      </c>
      <c r="D5" s="324" t="s">
        <v>335</v>
      </c>
      <c r="E5" s="324" t="s">
        <v>336</v>
      </c>
      <c r="F5" s="324" t="s">
        <v>337</v>
      </c>
      <c r="G5" s="324" t="s">
        <v>338</v>
      </c>
      <c r="H5" s="324" t="s">
        <v>338</v>
      </c>
      <c r="I5" s="325">
        <v>3</v>
      </c>
    </row>
    <row r="6" spans="1:21" s="326" customFormat="1" ht="28.2" thickBot="1" x14ac:dyDescent="0.3">
      <c r="A6" s="321" t="s">
        <v>339</v>
      </c>
      <c r="B6" s="322">
        <v>4</v>
      </c>
      <c r="C6" s="327" t="s">
        <v>340</v>
      </c>
      <c r="D6" s="328" t="s">
        <v>341</v>
      </c>
      <c r="E6" s="328" t="s">
        <v>342</v>
      </c>
      <c r="F6" s="328" t="s">
        <v>343</v>
      </c>
      <c r="G6" s="328" t="s">
        <v>344</v>
      </c>
      <c r="H6" s="328" t="s">
        <v>344</v>
      </c>
      <c r="I6" s="329">
        <v>5</v>
      </c>
    </row>
    <row r="7" spans="1:21" s="320" customFormat="1" ht="14.4" thickBot="1" x14ac:dyDescent="0.3">
      <c r="A7" s="330" t="s">
        <v>345</v>
      </c>
      <c r="B7" s="331">
        <v>5</v>
      </c>
    </row>
    <row r="8" spans="1:21" s="320" customFormat="1" x14ac:dyDescent="0.25">
      <c r="B8" s="332"/>
      <c r="C8" s="333"/>
      <c r="D8" s="333"/>
      <c r="E8" s="333"/>
      <c r="F8" s="333"/>
      <c r="G8" s="333"/>
      <c r="H8" s="333"/>
      <c r="I8" s="333"/>
    </row>
    <row r="9" spans="1:21" ht="14.4" thickBot="1" x14ac:dyDescent="0.3">
      <c r="B9" s="320"/>
      <c r="C9" s="320"/>
    </row>
    <row r="10" spans="1:21" ht="28.2" thickBot="1" x14ac:dyDescent="0.35">
      <c r="A10" s="334" t="s">
        <v>266</v>
      </c>
      <c r="B10" s="335" t="s">
        <v>346</v>
      </c>
      <c r="C10" s="335" t="s">
        <v>347</v>
      </c>
      <c r="D10" s="336" t="s">
        <v>348</v>
      </c>
      <c r="E10" s="163"/>
      <c r="F10" s="337"/>
      <c r="G10" s="337"/>
      <c r="M10" s="337"/>
      <c r="N10" s="337"/>
      <c r="O10" s="337"/>
      <c r="P10" s="337"/>
      <c r="Q10" s="337"/>
      <c r="R10" s="337"/>
      <c r="S10" s="337"/>
      <c r="T10" s="337"/>
      <c r="U10" s="337"/>
    </row>
    <row r="11" spans="1:21" x14ac:dyDescent="0.25">
      <c r="A11" s="338" t="str">
        <f>+A3</f>
        <v>Tipo de proyecto</v>
      </c>
      <c r="B11" s="169">
        <f>VLOOKUP('3.Complejidad Proyectos'!D5,Parametros!A3:B7,2,FALSE)</f>
        <v>3</v>
      </c>
      <c r="C11" s="339">
        <f>+((B11-$B$4)/($B$7-$B$4))^2</f>
        <v>0.25</v>
      </c>
      <c r="D11" s="170">
        <f>'3.Complejidad Proyectos'!C5*Parametros!C11</f>
        <v>1.2500000000000001E-2</v>
      </c>
      <c r="E11" s="164"/>
      <c r="F11" s="337"/>
      <c r="G11" s="337"/>
      <c r="M11" s="337"/>
      <c r="N11" s="337"/>
      <c r="O11" s="337"/>
      <c r="P11" s="337"/>
      <c r="Q11" s="337"/>
      <c r="R11" s="337"/>
      <c r="S11" s="337"/>
      <c r="T11" s="337"/>
      <c r="U11" s="337"/>
    </row>
    <row r="12" spans="1:21" x14ac:dyDescent="0.25">
      <c r="A12" s="338" t="str">
        <f>+C3</f>
        <v xml:space="preserve">Tiempo </v>
      </c>
      <c r="B12" s="171">
        <f>VLOOKUP('3.Complejidad Proyectos'!D6,Parametros!$C$3:$I$6,7,FALSE)</f>
        <v>5</v>
      </c>
      <c r="C12" s="340">
        <f>+((B12-$I$4)/($I$6-$I$4))^2</f>
        <v>1</v>
      </c>
      <c r="D12" s="165">
        <f>'3.Complejidad Proyectos'!C6*Parametros!C12</f>
        <v>0.1</v>
      </c>
      <c r="E12" s="164"/>
      <c r="F12" s="337"/>
      <c r="G12" s="337"/>
      <c r="M12" s="337"/>
      <c r="N12" s="337"/>
      <c r="O12" s="337"/>
      <c r="P12" s="337"/>
      <c r="Q12" s="337"/>
      <c r="R12" s="337"/>
      <c r="S12" s="337"/>
      <c r="T12" s="337"/>
      <c r="U12" s="337"/>
    </row>
    <row r="13" spans="1:21" x14ac:dyDescent="0.25">
      <c r="A13" s="338" t="str">
        <f>+D3</f>
        <v>Número de personas involucradas</v>
      </c>
      <c r="B13" s="171">
        <f>VLOOKUP('3.Complejidad Proyectos'!D7,Parametros!D3:I6,6,FALSE)</f>
        <v>3</v>
      </c>
      <c r="C13" s="340">
        <f>+((B13-$I$4)/($I$6-$I$4))^2</f>
        <v>0.25</v>
      </c>
      <c r="D13" s="165">
        <f>'3.Complejidad Proyectos'!C7*Parametros!C13</f>
        <v>7.4999999999999997E-2</v>
      </c>
      <c r="E13" s="164"/>
      <c r="F13" s="337"/>
      <c r="G13" s="337"/>
      <c r="M13" s="337"/>
      <c r="N13" s="337"/>
      <c r="O13" s="337"/>
      <c r="P13" s="337"/>
      <c r="Q13" s="337"/>
      <c r="R13" s="337"/>
      <c r="S13" s="337"/>
      <c r="T13" s="337"/>
      <c r="U13" s="337"/>
    </row>
    <row r="14" spans="1:21" x14ac:dyDescent="0.25">
      <c r="A14" s="341" t="s">
        <v>273</v>
      </c>
      <c r="B14" s="171">
        <f>VLOOKUP('3.Complejidad Proyectos'!D8,Parametros!E3:I6,5,FALSE)</f>
        <v>5</v>
      </c>
      <c r="C14" s="340">
        <f t="shared" ref="C14:C17" si="0">+((B14-$I$4)/($I$6-$I$4))^2</f>
        <v>1</v>
      </c>
      <c r="D14" s="165">
        <f>'3.Complejidad Proyectos'!C8*Parametros!C14</f>
        <v>0.3</v>
      </c>
      <c r="E14" s="164"/>
      <c r="F14" s="337"/>
      <c r="G14" s="337"/>
      <c r="M14" s="337"/>
      <c r="N14" s="337"/>
      <c r="O14" s="337"/>
      <c r="P14" s="337"/>
      <c r="Q14" s="337"/>
      <c r="R14" s="337"/>
      <c r="S14" s="337"/>
      <c r="T14" s="337"/>
      <c r="U14" s="337"/>
    </row>
    <row r="15" spans="1:21" x14ac:dyDescent="0.25">
      <c r="A15" s="338" t="str">
        <f>+F3</f>
        <v>Número de Actores Involucrados</v>
      </c>
      <c r="B15" s="171">
        <f>VLOOKUP('3.Complejidad Proyectos'!D9,Parametros!F3:I6,4,FALSE)</f>
        <v>1</v>
      </c>
      <c r="C15" s="340">
        <f>+((B15-$I$4)/($I$6-$I$4))^2</f>
        <v>0</v>
      </c>
      <c r="D15" s="165">
        <f>'3.Complejidad Proyectos'!C9*Parametros!C15</f>
        <v>0</v>
      </c>
      <c r="E15" s="164"/>
      <c r="F15" s="337"/>
      <c r="G15" s="337"/>
      <c r="M15" s="337"/>
      <c r="N15" s="337"/>
      <c r="O15" s="337"/>
      <c r="P15" s="337"/>
      <c r="Q15" s="337"/>
      <c r="R15" s="337"/>
      <c r="S15" s="337"/>
      <c r="T15" s="337"/>
      <c r="U15" s="337"/>
    </row>
    <row r="16" spans="1:21" x14ac:dyDescent="0.25">
      <c r="A16" s="338" t="str">
        <f>+G3</f>
        <v>Presupuesto</v>
      </c>
      <c r="B16" s="171">
        <f>VLOOKUP('3.Complejidad Proyectos'!D10,Parametros!G3:I6,3,FALSE)</f>
        <v>1</v>
      </c>
      <c r="C16" s="340">
        <f t="shared" si="0"/>
        <v>0</v>
      </c>
      <c r="D16" s="165">
        <f>'3.Complejidad Proyectos'!C10*Parametros!C16</f>
        <v>0</v>
      </c>
      <c r="E16" s="166"/>
      <c r="M16" s="337"/>
      <c r="N16" s="337"/>
      <c r="O16" s="337"/>
      <c r="P16" s="337"/>
      <c r="Q16" s="337"/>
      <c r="R16" s="337"/>
      <c r="S16" s="337"/>
      <c r="T16" s="337"/>
      <c r="U16" s="337"/>
    </row>
    <row r="17" spans="1:21" ht="14.4" thickBot="1" x14ac:dyDescent="0.3">
      <c r="A17" s="342" t="str">
        <f>+H3</f>
        <v>Total contrapartida</v>
      </c>
      <c r="B17" s="172">
        <f>VLOOKUP('3.Complejidad Proyectos'!D11,Parametros!H3:I6,2,FALSE)</f>
        <v>3</v>
      </c>
      <c r="C17" s="343">
        <f t="shared" si="0"/>
        <v>0.25</v>
      </c>
      <c r="D17" s="173">
        <f>'3.Complejidad Proyectos'!C11*Parametros!C17</f>
        <v>2.5000000000000001E-2</v>
      </c>
      <c r="E17" s="164"/>
      <c r="F17" s="337"/>
      <c r="G17" s="337"/>
      <c r="M17" s="337"/>
      <c r="N17" s="337"/>
      <c r="O17" s="337"/>
      <c r="P17" s="337"/>
      <c r="Q17" s="337"/>
      <c r="R17" s="337"/>
      <c r="S17" s="337"/>
      <c r="T17" s="337"/>
      <c r="U17" s="337"/>
    </row>
    <row r="18" spans="1:21" ht="18" thickBot="1" x14ac:dyDescent="0.35">
      <c r="B18" s="167"/>
      <c r="C18" s="344" t="s">
        <v>349</v>
      </c>
      <c r="D18" s="345">
        <f>+SUM(D11:D17)</f>
        <v>0.51249999999999996</v>
      </c>
      <c r="E18" s="167"/>
      <c r="M18" s="337"/>
      <c r="N18" s="337"/>
      <c r="O18" s="337"/>
      <c r="P18" s="337"/>
      <c r="Q18" s="337"/>
      <c r="R18" s="337"/>
      <c r="S18" s="337"/>
      <c r="T18" s="337"/>
      <c r="U18" s="337"/>
    </row>
    <row r="19" spans="1:21" ht="16.8" x14ac:dyDescent="0.25">
      <c r="B19" s="346"/>
      <c r="E19" s="168"/>
      <c r="H19" s="347"/>
      <c r="I19" s="347"/>
      <c r="M19" s="337"/>
      <c r="N19" s="337"/>
      <c r="O19" s="337"/>
      <c r="P19" s="337"/>
      <c r="Q19" s="337"/>
      <c r="R19" s="337"/>
      <c r="S19" s="337"/>
      <c r="T19" s="337"/>
      <c r="U19" s="337"/>
    </row>
    <row r="20" spans="1:21" ht="16.8" x14ac:dyDescent="0.25">
      <c r="A20" s="313" t="s">
        <v>283</v>
      </c>
      <c r="B20" s="346"/>
      <c r="E20" s="168"/>
      <c r="H20" s="347"/>
      <c r="I20" s="347"/>
      <c r="M20" s="337"/>
      <c r="N20" s="337"/>
      <c r="O20" s="337"/>
      <c r="P20" s="337"/>
      <c r="Q20" s="337"/>
      <c r="R20" s="337"/>
      <c r="S20" s="337"/>
      <c r="T20" s="337"/>
      <c r="U20" s="337"/>
    </row>
    <row r="21" spans="1:21" x14ac:dyDescent="0.25">
      <c r="A21" s="313" t="s">
        <v>350</v>
      </c>
      <c r="B21" s="337"/>
      <c r="C21" s="337"/>
      <c r="G21" s="337"/>
      <c r="H21" s="348"/>
      <c r="I21" s="348"/>
      <c r="J21" s="337"/>
      <c r="K21" s="337"/>
      <c r="L21" s="337"/>
      <c r="M21" s="337"/>
      <c r="N21" s="337"/>
      <c r="O21" s="337"/>
      <c r="P21" s="337"/>
      <c r="Q21" s="337"/>
      <c r="R21" s="337"/>
      <c r="S21" s="337"/>
      <c r="T21" s="337"/>
      <c r="U21" s="337"/>
    </row>
    <row r="22" spans="1:21" x14ac:dyDescent="0.25">
      <c r="A22" s="320" t="s">
        <v>351</v>
      </c>
      <c r="B22" s="337"/>
      <c r="C22" s="337"/>
      <c r="G22" s="337"/>
      <c r="H22" s="348"/>
      <c r="I22" s="348"/>
      <c r="J22" s="337"/>
      <c r="K22" s="337"/>
      <c r="L22" s="337"/>
      <c r="M22" s="337"/>
      <c r="N22" s="337"/>
      <c r="O22" s="337"/>
      <c r="P22" s="337"/>
      <c r="Q22" s="337"/>
      <c r="R22" s="337"/>
      <c r="S22" s="337"/>
      <c r="T22" s="337"/>
      <c r="U22" s="337"/>
    </row>
    <row r="23" spans="1:21" x14ac:dyDescent="0.25">
      <c r="A23" s="320" t="s">
        <v>352</v>
      </c>
      <c r="B23" s="337"/>
      <c r="C23" s="337"/>
      <c r="D23" s="337"/>
      <c r="E23" s="337"/>
      <c r="F23" s="337"/>
      <c r="G23" s="337"/>
      <c r="H23" s="337"/>
      <c r="I23" s="337"/>
      <c r="J23" s="337"/>
      <c r="K23" s="337"/>
      <c r="L23" s="337"/>
      <c r="M23" s="337"/>
      <c r="N23" s="337"/>
      <c r="O23" s="337"/>
      <c r="P23" s="337"/>
      <c r="Q23" s="337"/>
      <c r="R23" s="337"/>
      <c r="S23" s="337"/>
      <c r="T23" s="337"/>
      <c r="U23" s="337"/>
    </row>
    <row r="24" spans="1:21" x14ac:dyDescent="0.25">
      <c r="A24" s="320" t="s">
        <v>353</v>
      </c>
    </row>
    <row r="25" spans="1:21" x14ac:dyDescent="0.25">
      <c r="A25" s="320" t="s">
        <v>354</v>
      </c>
    </row>
    <row r="26" spans="1:21" x14ac:dyDescent="0.25">
      <c r="A26" s="320" t="s">
        <v>355</v>
      </c>
    </row>
    <row r="27" spans="1:21" x14ac:dyDescent="0.25">
      <c r="A27" s="320" t="s">
        <v>356</v>
      </c>
    </row>
    <row r="28" spans="1:21" x14ac:dyDescent="0.25">
      <c r="A28" s="320" t="s">
        <v>357</v>
      </c>
    </row>
    <row r="29" spans="1:21" x14ac:dyDescent="0.25">
      <c r="A29" s="313" t="s">
        <v>358</v>
      </c>
    </row>
    <row r="30" spans="1:21" x14ac:dyDescent="0.25">
      <c r="A30" s="320" t="s">
        <v>359</v>
      </c>
    </row>
    <row r="31" spans="1:21" x14ac:dyDescent="0.25">
      <c r="A31" s="320" t="s">
        <v>360</v>
      </c>
    </row>
    <row r="32" spans="1:21" x14ac:dyDescent="0.25">
      <c r="A32" s="320" t="s">
        <v>361</v>
      </c>
    </row>
    <row r="33" spans="1:1" x14ac:dyDescent="0.25">
      <c r="A33" s="320" t="s">
        <v>362</v>
      </c>
    </row>
    <row r="34" spans="1:1" x14ac:dyDescent="0.25">
      <c r="A34" s="320" t="s">
        <v>363</v>
      </c>
    </row>
    <row r="35" spans="1:1" x14ac:dyDescent="0.25">
      <c r="A35" s="320" t="s">
        <v>364</v>
      </c>
    </row>
    <row r="36" spans="1:1" x14ac:dyDescent="0.25">
      <c r="A36" s="320" t="s">
        <v>365</v>
      </c>
    </row>
  </sheetData>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F56"/>
  <sheetViews>
    <sheetView showGridLines="0" topLeftCell="A40" workbookViewId="0">
      <selection activeCell="C45" sqref="C45"/>
    </sheetView>
  </sheetViews>
  <sheetFormatPr baseColWidth="10" defaultRowHeight="14.4" x14ac:dyDescent="0.3"/>
  <cols>
    <col min="1" max="1" width="43" customWidth="1"/>
    <col min="2" max="2" width="15.44140625" customWidth="1"/>
    <col min="3" max="3" width="29.109375" customWidth="1"/>
    <col min="4" max="4" width="17" customWidth="1"/>
    <col min="5" max="5" width="17.44140625" customWidth="1"/>
    <col min="6" max="6" width="16.33203125" customWidth="1"/>
  </cols>
  <sheetData>
    <row r="1" spans="1:6" ht="15" thickBot="1" x14ac:dyDescent="0.35">
      <c r="A1" s="57" t="s">
        <v>222</v>
      </c>
      <c r="B1" s="57" t="s">
        <v>233</v>
      </c>
      <c r="C1" s="1078" t="s">
        <v>125</v>
      </c>
      <c r="D1" s="1079"/>
      <c r="E1" s="145"/>
      <c r="F1" s="146"/>
    </row>
    <row r="2" spans="1:6" ht="16.5" customHeight="1" x14ac:dyDescent="0.3">
      <c r="A2" s="58" t="s">
        <v>223</v>
      </c>
      <c r="B2" s="308" t="s">
        <v>234</v>
      </c>
      <c r="C2" s="147" t="s">
        <v>87</v>
      </c>
      <c r="D2" s="103" t="s">
        <v>88</v>
      </c>
      <c r="E2" s="100"/>
      <c r="F2" s="148"/>
    </row>
    <row r="3" spans="1:6" ht="15" customHeight="1" x14ac:dyDescent="0.3">
      <c r="A3" s="59" t="s">
        <v>224</v>
      </c>
      <c r="B3" s="309" t="s">
        <v>235</v>
      </c>
      <c r="C3" s="149" t="s">
        <v>111</v>
      </c>
      <c r="D3" s="104">
        <f>'1. General'!C66</f>
        <v>0</v>
      </c>
      <c r="E3" s="100"/>
      <c r="F3" s="150"/>
    </row>
    <row r="4" spans="1:6" ht="15" customHeight="1" x14ac:dyDescent="0.3">
      <c r="A4" s="59" t="s">
        <v>225</v>
      </c>
      <c r="B4" s="309" t="s">
        <v>236</v>
      </c>
      <c r="C4" s="149" t="s">
        <v>89</v>
      </c>
      <c r="D4" s="104">
        <f>'1. General'!C68*(E13/E12)</f>
        <v>0</v>
      </c>
      <c r="E4" s="100"/>
      <c r="F4" s="151"/>
    </row>
    <row r="5" spans="1:6" ht="15" customHeight="1" thickBot="1" x14ac:dyDescent="0.35">
      <c r="A5" s="59" t="s">
        <v>226</v>
      </c>
      <c r="B5" s="310" t="s">
        <v>237</v>
      </c>
      <c r="C5" s="149" t="s">
        <v>90</v>
      </c>
      <c r="D5" s="104">
        <f>('1. General'!C68*(E14/E12))+(D3*5%)</f>
        <v>0</v>
      </c>
      <c r="E5" s="100"/>
      <c r="F5" s="148"/>
    </row>
    <row r="6" spans="1:6" ht="15" customHeight="1" x14ac:dyDescent="0.3">
      <c r="A6" s="55" t="s">
        <v>227</v>
      </c>
      <c r="C6" s="149" t="s">
        <v>112</v>
      </c>
      <c r="D6" s="104">
        <f>'1. General'!C67</f>
        <v>0</v>
      </c>
      <c r="E6" s="100"/>
      <c r="F6" s="151"/>
    </row>
    <row r="7" spans="1:6" ht="15" customHeight="1" x14ac:dyDescent="0.3">
      <c r="A7" s="55" t="s">
        <v>228</v>
      </c>
      <c r="C7" s="147" t="s">
        <v>91</v>
      </c>
      <c r="D7" s="227">
        <f>+SUM(D3:D6)</f>
        <v>0</v>
      </c>
      <c r="E7" s="100"/>
      <c r="F7" s="151"/>
    </row>
    <row r="8" spans="1:6" ht="15" customHeight="1" x14ac:dyDescent="0.3">
      <c r="A8" s="55" t="s">
        <v>229</v>
      </c>
      <c r="C8" s="152"/>
      <c r="D8" s="100"/>
      <c r="E8" s="100"/>
      <c r="F8" s="151"/>
    </row>
    <row r="9" spans="1:6" ht="15" customHeight="1" x14ac:dyDescent="0.3">
      <c r="A9" s="55" t="s">
        <v>230</v>
      </c>
      <c r="C9" s="152"/>
      <c r="D9" s="100"/>
      <c r="E9" s="100"/>
      <c r="F9" s="151"/>
    </row>
    <row r="10" spans="1:6" ht="15" customHeight="1" x14ac:dyDescent="0.3">
      <c r="A10" s="55" t="s">
        <v>231</v>
      </c>
      <c r="C10" s="1080" t="s">
        <v>130</v>
      </c>
      <c r="D10" s="1081"/>
      <c r="E10" s="1082"/>
      <c r="F10" s="151"/>
    </row>
    <row r="11" spans="1:6" ht="15" customHeight="1" x14ac:dyDescent="0.3">
      <c r="A11" s="55" t="s">
        <v>232</v>
      </c>
      <c r="C11" s="1083" t="s">
        <v>121</v>
      </c>
      <c r="D11" s="1084"/>
      <c r="E11" s="106">
        <v>0.05</v>
      </c>
      <c r="F11" s="151"/>
    </row>
    <row r="12" spans="1:6" ht="15.75" customHeight="1" thickBot="1" x14ac:dyDescent="0.35">
      <c r="A12" s="56" t="s">
        <v>1292</v>
      </c>
      <c r="C12" s="1083" t="s">
        <v>113</v>
      </c>
      <c r="D12" s="1084"/>
      <c r="E12" s="106">
        <v>4.4999999999999998E-2</v>
      </c>
      <c r="F12" s="151"/>
    </row>
    <row r="13" spans="1:6" ht="15" thickBot="1" x14ac:dyDescent="0.35">
      <c r="A13" s="54" t="s">
        <v>238</v>
      </c>
      <c r="C13" s="1076" t="s">
        <v>89</v>
      </c>
      <c r="D13" s="1077"/>
      <c r="E13" s="144">
        <f>+E12-E14</f>
        <v>4.2856890065054297E-2</v>
      </c>
      <c r="F13" s="151"/>
    </row>
    <row r="14" spans="1:6" x14ac:dyDescent="0.3">
      <c r="A14" s="60" t="s">
        <v>239</v>
      </c>
      <c r="B14" t="s">
        <v>249</v>
      </c>
      <c r="C14" s="1076" t="s">
        <v>124</v>
      </c>
      <c r="D14" s="1077"/>
      <c r="E14" s="111">
        <v>2.1431099349457001E-3</v>
      </c>
      <c r="F14" s="153"/>
    </row>
    <row r="15" spans="1:6" x14ac:dyDescent="0.3">
      <c r="A15" s="60" t="s">
        <v>240</v>
      </c>
      <c r="C15" s="1091" t="s">
        <v>123</v>
      </c>
      <c r="D15" s="1092"/>
      <c r="E15" s="107">
        <v>0.308846154233333</v>
      </c>
      <c r="F15" s="151"/>
    </row>
    <row r="16" spans="1:6" x14ac:dyDescent="0.3">
      <c r="A16" s="60" t="s">
        <v>241</v>
      </c>
      <c r="B16" t="s">
        <v>249</v>
      </c>
      <c r="C16" s="1093"/>
      <c r="D16" s="1094"/>
      <c r="E16" s="108"/>
      <c r="F16" s="151"/>
    </row>
    <row r="17" spans="1:6" x14ac:dyDescent="0.3">
      <c r="A17" s="60" t="s">
        <v>242</v>
      </c>
      <c r="C17" s="152"/>
      <c r="D17" s="100"/>
      <c r="E17" s="100"/>
      <c r="F17" s="151"/>
    </row>
    <row r="18" spans="1:6" ht="15" thickBot="1" x14ac:dyDescent="0.35">
      <c r="A18" s="60" t="s">
        <v>243</v>
      </c>
      <c r="B18" t="s">
        <v>249</v>
      </c>
      <c r="C18" s="152"/>
      <c r="D18" s="100"/>
      <c r="E18" s="100"/>
      <c r="F18" s="151"/>
    </row>
    <row r="19" spans="1:6" ht="15" thickBot="1" x14ac:dyDescent="0.35">
      <c r="A19" s="60" t="s">
        <v>246</v>
      </c>
      <c r="C19" s="109" t="s">
        <v>129</v>
      </c>
      <c r="D19" s="110">
        <f>'1. General'!C28</f>
        <v>0</v>
      </c>
      <c r="E19" s="95"/>
      <c r="F19" s="154"/>
    </row>
    <row r="20" spans="1:6" x14ac:dyDescent="0.3">
      <c r="A20" s="60" t="s">
        <v>248</v>
      </c>
      <c r="C20" s="155"/>
      <c r="D20" s="156"/>
      <c r="E20" s="100"/>
      <c r="F20" s="151"/>
    </row>
    <row r="21" spans="1:6" x14ac:dyDescent="0.3">
      <c r="A21" s="60"/>
      <c r="C21" s="1095" t="s">
        <v>126</v>
      </c>
      <c r="D21" s="1096"/>
      <c r="E21" s="103" t="s">
        <v>128</v>
      </c>
      <c r="F21" s="157" t="s">
        <v>127</v>
      </c>
    </row>
    <row r="22" spans="1:6" x14ac:dyDescent="0.3">
      <c r="A22" s="60"/>
      <c r="C22" s="1087" t="s">
        <v>131</v>
      </c>
      <c r="D22" s="1088"/>
      <c r="E22" s="111">
        <v>0.71232876692682823</v>
      </c>
      <c r="F22" s="158">
        <f>$D$19*E22</f>
        <v>0</v>
      </c>
    </row>
    <row r="23" spans="1:6" x14ac:dyDescent="0.3">
      <c r="A23" s="60"/>
      <c r="C23" s="1087" t="s">
        <v>89</v>
      </c>
      <c r="D23" s="1088"/>
      <c r="E23" s="111">
        <v>3.0528195654358766E-2</v>
      </c>
      <c r="F23" s="158">
        <f>$D$19*E23</f>
        <v>0</v>
      </c>
    </row>
    <row r="24" spans="1:6" x14ac:dyDescent="0.3">
      <c r="A24" s="60"/>
      <c r="B24" t="s">
        <v>249</v>
      </c>
      <c r="C24" s="1087" t="s">
        <v>90</v>
      </c>
      <c r="D24" s="1088"/>
      <c r="E24" s="111">
        <v>3.7143037203689923E-2</v>
      </c>
      <c r="F24" s="158">
        <f>$D$19*E24</f>
        <v>0</v>
      </c>
    </row>
    <row r="25" spans="1:6" x14ac:dyDescent="0.3">
      <c r="A25" s="60"/>
      <c r="B25" t="s">
        <v>249</v>
      </c>
      <c r="C25" s="1087" t="s">
        <v>122</v>
      </c>
      <c r="D25" s="1088"/>
      <c r="E25" s="111">
        <v>0.22000000021512314</v>
      </c>
      <c r="F25" s="158">
        <f>$D$19*E25</f>
        <v>0</v>
      </c>
    </row>
    <row r="26" spans="1:6" x14ac:dyDescent="0.3">
      <c r="A26" s="60"/>
      <c r="B26" t="s">
        <v>249</v>
      </c>
      <c r="C26" s="1089" t="s">
        <v>105</v>
      </c>
      <c r="D26" s="1090"/>
      <c r="E26" s="307">
        <f>+SUM(E22:E25)</f>
        <v>1</v>
      </c>
      <c r="F26" s="311">
        <f>SUM(F22:F25)</f>
        <v>0</v>
      </c>
    </row>
    <row r="27" spans="1:6" x14ac:dyDescent="0.3">
      <c r="A27" s="60"/>
      <c r="B27" t="s">
        <v>249</v>
      </c>
      <c r="C27" s="301"/>
      <c r="D27" s="302"/>
      <c r="E27" s="302"/>
      <c r="F27" s="303"/>
    </row>
    <row r="28" spans="1:6" x14ac:dyDescent="0.3">
      <c r="A28" s="60"/>
      <c r="B28" t="s">
        <v>249</v>
      </c>
      <c r="C28" s="1083" t="s">
        <v>1294</v>
      </c>
      <c r="D28" s="1084"/>
      <c r="E28" s="106">
        <v>0.91324200913242004</v>
      </c>
      <c r="F28" s="304"/>
    </row>
    <row r="29" spans="1:6" ht="15" thickBot="1" x14ac:dyDescent="0.35">
      <c r="A29" s="60"/>
      <c r="B29" t="s">
        <v>249</v>
      </c>
      <c r="C29" s="1085" t="s">
        <v>1293</v>
      </c>
      <c r="D29" s="1086"/>
      <c r="E29" s="305">
        <v>0.9569377990430622</v>
      </c>
      <c r="F29" s="306"/>
    </row>
    <row r="30" spans="1:6" ht="15" thickBot="1" x14ac:dyDescent="0.35">
      <c r="A30" s="61"/>
      <c r="B30" t="s">
        <v>249</v>
      </c>
    </row>
    <row r="31" spans="1:6" x14ac:dyDescent="0.3">
      <c r="A31" s="159" t="s">
        <v>250</v>
      </c>
      <c r="E31" s="298"/>
    </row>
    <row r="32" spans="1:6" x14ac:dyDescent="0.3">
      <c r="A32" s="160" t="s">
        <v>262</v>
      </c>
    </row>
    <row r="33" spans="1:1" x14ac:dyDescent="0.3">
      <c r="A33" s="160" t="s">
        <v>260</v>
      </c>
    </row>
    <row r="34" spans="1:1" x14ac:dyDescent="0.3">
      <c r="A34" s="160" t="s">
        <v>251</v>
      </c>
    </row>
    <row r="35" spans="1:1" x14ac:dyDescent="0.3">
      <c r="A35" s="160" t="s">
        <v>1291</v>
      </c>
    </row>
    <row r="36" spans="1:1" x14ac:dyDescent="0.3">
      <c r="A36" s="160" t="s">
        <v>261</v>
      </c>
    </row>
    <row r="37" spans="1:1" x14ac:dyDescent="0.3">
      <c r="A37" s="160" t="s">
        <v>1513</v>
      </c>
    </row>
    <row r="38" spans="1:1" x14ac:dyDescent="0.3">
      <c r="A38" s="160" t="s">
        <v>1512</v>
      </c>
    </row>
    <row r="39" spans="1:1" x14ac:dyDescent="0.3">
      <c r="A39" s="160" t="s">
        <v>259</v>
      </c>
    </row>
    <row r="40" spans="1:1" x14ac:dyDescent="0.3">
      <c r="A40" s="160" t="s">
        <v>255</v>
      </c>
    </row>
    <row r="41" spans="1:1" x14ac:dyDescent="0.3">
      <c r="A41" s="160" t="s">
        <v>258</v>
      </c>
    </row>
    <row r="42" spans="1:1" x14ac:dyDescent="0.3">
      <c r="A42" s="160" t="s">
        <v>254</v>
      </c>
    </row>
    <row r="43" spans="1:1" x14ac:dyDescent="0.3">
      <c r="A43" s="160" t="s">
        <v>257</v>
      </c>
    </row>
    <row r="44" spans="1:1" x14ac:dyDescent="0.3">
      <c r="A44" s="160" t="s">
        <v>253</v>
      </c>
    </row>
    <row r="45" spans="1:1" x14ac:dyDescent="0.3">
      <c r="A45" s="160" t="s">
        <v>256</v>
      </c>
    </row>
    <row r="46" spans="1:1" x14ac:dyDescent="0.3">
      <c r="A46" s="160" t="s">
        <v>252</v>
      </c>
    </row>
    <row r="48" spans="1:1" ht="15" thickBot="1" x14ac:dyDescent="0.35"/>
    <row r="49" spans="1:1" x14ac:dyDescent="0.3">
      <c r="A49" s="159" t="s">
        <v>1516</v>
      </c>
    </row>
    <row r="50" spans="1:1" x14ac:dyDescent="0.3">
      <c r="A50" s="705" t="s">
        <v>1520</v>
      </c>
    </row>
    <row r="51" spans="1:1" x14ac:dyDescent="0.3">
      <c r="A51" s="705" t="s">
        <v>188</v>
      </c>
    </row>
    <row r="52" spans="1:1" x14ac:dyDescent="0.3">
      <c r="A52" s="705" t="s">
        <v>1517</v>
      </c>
    </row>
    <row r="53" spans="1:1" x14ac:dyDescent="0.3">
      <c r="A53" s="705" t="s">
        <v>1518</v>
      </c>
    </row>
    <row r="54" spans="1:1" x14ac:dyDescent="0.3">
      <c r="A54" s="705" t="s">
        <v>1519</v>
      </c>
    </row>
    <row r="55" spans="1:1" x14ac:dyDescent="0.3">
      <c r="A55" s="705" t="s">
        <v>1521</v>
      </c>
    </row>
    <row r="56" spans="1:1" x14ac:dyDescent="0.3">
      <c r="A56" s="706" t="s">
        <v>1522</v>
      </c>
    </row>
  </sheetData>
  <sortState ref="A33:A47">
    <sortCondition ref="A33:A47"/>
  </sortState>
  <mergeCells count="16">
    <mergeCell ref="C28:D28"/>
    <mergeCell ref="C29:D29"/>
    <mergeCell ref="C25:D25"/>
    <mergeCell ref="C26:D26"/>
    <mergeCell ref="C15:D15"/>
    <mergeCell ref="C16:D16"/>
    <mergeCell ref="C21:D21"/>
    <mergeCell ref="C22:D22"/>
    <mergeCell ref="C23:D23"/>
    <mergeCell ref="C24:D24"/>
    <mergeCell ref="C14:D14"/>
    <mergeCell ref="C1:D1"/>
    <mergeCell ref="C10:E10"/>
    <mergeCell ref="C11:D11"/>
    <mergeCell ref="C12:D12"/>
    <mergeCell ref="C13:D13"/>
  </mergeCells>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B12"/>
  <sheetViews>
    <sheetView workbookViewId="0">
      <selection activeCell="B25" sqref="B25"/>
    </sheetView>
  </sheetViews>
  <sheetFormatPr baseColWidth="10" defaultRowHeight="14.4" x14ac:dyDescent="0.3"/>
  <cols>
    <col min="1" max="1" width="19.109375" customWidth="1"/>
    <col min="2" max="2" width="64.44140625" customWidth="1"/>
  </cols>
  <sheetData>
    <row r="1" spans="1:2" x14ac:dyDescent="0.3">
      <c r="A1" t="s">
        <v>50</v>
      </c>
      <c r="B1" t="s">
        <v>52</v>
      </c>
    </row>
    <row r="2" spans="1:2" x14ac:dyDescent="0.3">
      <c r="A2">
        <v>1060</v>
      </c>
      <c r="B2" t="s">
        <v>39</v>
      </c>
    </row>
    <row r="3" spans="1:2" x14ac:dyDescent="0.3">
      <c r="A3">
        <v>3010</v>
      </c>
      <c r="B3" t="s">
        <v>41</v>
      </c>
    </row>
    <row r="4" spans="1:2" x14ac:dyDescent="0.3">
      <c r="A4">
        <v>1010</v>
      </c>
      <c r="B4" t="s">
        <v>43</v>
      </c>
    </row>
    <row r="5" spans="1:2" x14ac:dyDescent="0.3">
      <c r="A5">
        <v>1010</v>
      </c>
      <c r="B5" t="s">
        <v>44</v>
      </c>
    </row>
    <row r="6" spans="1:2" x14ac:dyDescent="0.3">
      <c r="A6">
        <v>1010</v>
      </c>
      <c r="B6" t="s">
        <v>45</v>
      </c>
    </row>
    <row r="7" spans="1:2" x14ac:dyDescent="0.3">
      <c r="A7">
        <v>3010</v>
      </c>
      <c r="B7" t="s">
        <v>46</v>
      </c>
    </row>
    <row r="8" spans="1:2" x14ac:dyDescent="0.3">
      <c r="A8" t="s">
        <v>51</v>
      </c>
      <c r="B8" t="s">
        <v>42</v>
      </c>
    </row>
    <row r="9" spans="1:2" x14ac:dyDescent="0.3">
      <c r="A9">
        <v>1010</v>
      </c>
      <c r="B9" t="s">
        <v>49</v>
      </c>
    </row>
    <row r="10" spans="1:2" x14ac:dyDescent="0.3">
      <c r="A10">
        <v>1001</v>
      </c>
      <c r="B10" t="s">
        <v>47</v>
      </c>
    </row>
    <row r="11" spans="1:2" x14ac:dyDescent="0.3">
      <c r="A11">
        <v>3001</v>
      </c>
      <c r="B11" t="s">
        <v>30</v>
      </c>
    </row>
    <row r="12" spans="1:2" x14ac:dyDescent="0.3">
      <c r="A12" t="s">
        <v>51</v>
      </c>
      <c r="B12" t="s">
        <v>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A1:O31"/>
  <sheetViews>
    <sheetView topLeftCell="E16" workbookViewId="0">
      <selection activeCell="O9" sqref="O9:O10"/>
    </sheetView>
  </sheetViews>
  <sheetFormatPr baseColWidth="10" defaultRowHeight="14.4" x14ac:dyDescent="0.3"/>
  <cols>
    <col min="1" max="1" width="3.109375" customWidth="1"/>
    <col min="2" max="2" width="36.44140625" style="7" customWidth="1"/>
    <col min="3" max="3" width="37.44140625" style="7" customWidth="1"/>
    <col min="4" max="4" width="36.44140625" style="5" customWidth="1"/>
    <col min="5" max="5" width="25.88671875" style="7" customWidth="1"/>
    <col min="6" max="6" width="13.88671875" style="10" bestFit="1" customWidth="1"/>
    <col min="7" max="7" width="14.109375" style="10" customWidth="1"/>
    <col min="8" max="11" width="11.44140625" style="10"/>
    <col min="12" max="12" width="12.6640625" style="10" customWidth="1"/>
    <col min="13" max="13" width="13.44140625" style="10" bestFit="1" customWidth="1"/>
    <col min="14" max="14" width="22.109375" customWidth="1"/>
  </cols>
  <sheetData>
    <row r="1" spans="1:15" ht="51.75" customHeight="1" x14ac:dyDescent="0.3">
      <c r="A1" s="1"/>
      <c r="B1" s="3" t="s">
        <v>28</v>
      </c>
      <c r="C1" s="3" t="s">
        <v>17</v>
      </c>
      <c r="D1" s="3" t="s">
        <v>18</v>
      </c>
      <c r="E1" s="3" t="s">
        <v>0</v>
      </c>
      <c r="F1" s="3" t="s">
        <v>39</v>
      </c>
      <c r="G1" s="3" t="s">
        <v>41</v>
      </c>
      <c r="H1" s="3" t="s">
        <v>43</v>
      </c>
      <c r="I1" s="3" t="s">
        <v>44</v>
      </c>
      <c r="J1" s="3" t="s">
        <v>45</v>
      </c>
      <c r="K1" s="3" t="s">
        <v>46</v>
      </c>
      <c r="L1" s="3" t="s">
        <v>48</v>
      </c>
      <c r="M1" s="3" t="s">
        <v>40</v>
      </c>
      <c r="N1" s="3" t="s">
        <v>34</v>
      </c>
      <c r="O1" s="3" t="s">
        <v>38</v>
      </c>
    </row>
    <row r="2" spans="1:15" ht="26.4" x14ac:dyDescent="0.3">
      <c r="B2" s="6" t="str">
        <f>+CONCATENATE(E2," - ",D2)</f>
        <v>Acuerdo 004 de 2001 - Modalidades y Prácticas Principales</v>
      </c>
      <c r="C2" s="2" t="s">
        <v>35</v>
      </c>
      <c r="D2" s="4" t="s">
        <v>35</v>
      </c>
      <c r="E2" s="6" t="s">
        <v>27</v>
      </c>
      <c r="F2" s="8">
        <v>0.06</v>
      </c>
      <c r="G2" s="8">
        <v>0.05</v>
      </c>
      <c r="H2" s="8">
        <v>0</v>
      </c>
      <c r="I2" s="8">
        <v>0</v>
      </c>
      <c r="J2" s="8">
        <v>0</v>
      </c>
      <c r="K2" s="8">
        <v>0</v>
      </c>
      <c r="L2" s="8">
        <v>0.09</v>
      </c>
      <c r="M2" s="9">
        <v>0</v>
      </c>
      <c r="N2" s="9">
        <v>0</v>
      </c>
      <c r="O2" s="9" t="s">
        <v>36</v>
      </c>
    </row>
    <row r="3" spans="1:15" x14ac:dyDescent="0.3">
      <c r="B3" s="6" t="str">
        <f t="shared" ref="B3:B20" si="0">+CONCATENATE(E3," - ",D3)</f>
        <v>Acuerdo 036 de 2009 - Conceptos</v>
      </c>
      <c r="C3" s="2" t="s">
        <v>19</v>
      </c>
      <c r="D3" s="4" t="s">
        <v>10</v>
      </c>
      <c r="E3" s="6" t="s">
        <v>26</v>
      </c>
      <c r="F3" s="8">
        <v>0.06</v>
      </c>
      <c r="G3" s="8">
        <v>0.05</v>
      </c>
      <c r="H3" s="8">
        <v>0.01</v>
      </c>
      <c r="I3" s="8">
        <v>5.0000000000000001E-3</v>
      </c>
      <c r="J3" s="8">
        <v>5.0000000000000001E-3</v>
      </c>
      <c r="K3" s="8">
        <v>5.0000000000000001E-3</v>
      </c>
      <c r="L3" s="8">
        <v>8.5000000000000006E-2</v>
      </c>
      <c r="M3" s="9">
        <v>0.05</v>
      </c>
      <c r="N3" s="9">
        <v>0.05</v>
      </c>
      <c r="O3" s="9" t="s">
        <v>36</v>
      </c>
    </row>
    <row r="4" spans="1:15" ht="26.4" x14ac:dyDescent="0.3">
      <c r="B4" s="6" t="str">
        <f t="shared" si="0"/>
        <v>Acuerdo 036 de 2009 - Consultorías y Asesorías</v>
      </c>
      <c r="C4" s="2" t="s">
        <v>19</v>
      </c>
      <c r="D4" s="4" t="s">
        <v>1</v>
      </c>
      <c r="E4" s="6" t="s">
        <v>26</v>
      </c>
      <c r="F4" s="8">
        <v>0.06</v>
      </c>
      <c r="G4" s="8">
        <v>0.05</v>
      </c>
      <c r="H4" s="8">
        <v>0.01</v>
      </c>
      <c r="I4" s="8">
        <v>5.0000000000000001E-3</v>
      </c>
      <c r="J4" s="8">
        <v>5.0000000000000001E-3</v>
      </c>
      <c r="K4" s="8">
        <v>5.0000000000000001E-3</v>
      </c>
      <c r="L4" s="8">
        <v>8.5000000000000006E-2</v>
      </c>
      <c r="M4" s="9">
        <v>0.05</v>
      </c>
      <c r="N4" s="9">
        <v>0.05</v>
      </c>
      <c r="O4" s="9" t="s">
        <v>36</v>
      </c>
    </row>
    <row r="5" spans="1:15" ht="27" x14ac:dyDescent="0.3">
      <c r="B5" s="6" t="str">
        <f t="shared" si="0"/>
        <v>Acuerdo 036 de 2009 - Cursos de actualización o de profundización</v>
      </c>
      <c r="C5" s="2" t="s">
        <v>20</v>
      </c>
      <c r="D5" s="4" t="s">
        <v>6</v>
      </c>
      <c r="E5" s="6" t="s">
        <v>26</v>
      </c>
      <c r="F5" s="8">
        <v>0.06</v>
      </c>
      <c r="G5" s="8">
        <v>0.05</v>
      </c>
      <c r="H5" s="8">
        <v>0.01</v>
      </c>
      <c r="I5" s="8">
        <v>5.0000000000000001E-3</v>
      </c>
      <c r="J5" s="8">
        <v>5.0000000000000001E-3</v>
      </c>
      <c r="K5" s="8">
        <v>5.0000000000000001E-3</v>
      </c>
      <c r="L5" s="8">
        <v>8.5000000000000006E-2</v>
      </c>
      <c r="M5" s="9">
        <v>0.05</v>
      </c>
      <c r="N5" s="9">
        <v>0.05</v>
      </c>
      <c r="O5" s="9" t="s">
        <v>36</v>
      </c>
    </row>
    <row r="6" spans="1:15" ht="26.4" x14ac:dyDescent="0.3">
      <c r="B6" s="6" t="str">
        <f t="shared" si="0"/>
        <v>Acuerdo 036 de 2009 - Cursos de Extensión</v>
      </c>
      <c r="C6" s="2" t="s">
        <v>20</v>
      </c>
      <c r="D6" s="4" t="s">
        <v>5</v>
      </c>
      <c r="E6" s="6" t="s">
        <v>26</v>
      </c>
      <c r="F6" s="8">
        <v>0.06</v>
      </c>
      <c r="G6" s="8">
        <v>0.05</v>
      </c>
      <c r="H6" s="8">
        <v>0.01</v>
      </c>
      <c r="I6" s="8">
        <v>5.0000000000000001E-3</v>
      </c>
      <c r="J6" s="8">
        <v>5.0000000000000001E-3</v>
      </c>
      <c r="K6" s="8">
        <v>5.0000000000000001E-3</v>
      </c>
      <c r="L6" s="8">
        <v>8.5000000000000006E-2</v>
      </c>
      <c r="M6" s="9">
        <v>0.05</v>
      </c>
      <c r="N6" s="9">
        <v>0.05</v>
      </c>
      <c r="O6" s="9" t="s">
        <v>36</v>
      </c>
    </row>
    <row r="7" spans="1:15" x14ac:dyDescent="0.3">
      <c r="B7" s="6" t="str">
        <f t="shared" si="0"/>
        <v>Acuerdo 036 de 2009 - Diplomados</v>
      </c>
      <c r="C7" s="2" t="s">
        <v>20</v>
      </c>
      <c r="D7" s="4" t="s">
        <v>7</v>
      </c>
      <c r="E7" s="6" t="s">
        <v>26</v>
      </c>
      <c r="F7" s="8">
        <v>0.06</v>
      </c>
      <c r="G7" s="8">
        <v>0.05</v>
      </c>
      <c r="H7" s="8">
        <v>0.01</v>
      </c>
      <c r="I7" s="8">
        <v>5.0000000000000001E-3</v>
      </c>
      <c r="J7" s="8">
        <v>5.0000000000000001E-3</v>
      </c>
      <c r="K7" s="8">
        <v>5.0000000000000001E-3</v>
      </c>
      <c r="L7" s="8">
        <v>8.5000000000000006E-2</v>
      </c>
      <c r="M7" s="9">
        <v>0.05</v>
      </c>
      <c r="N7" s="9">
        <v>0.05</v>
      </c>
      <c r="O7" s="9" t="s">
        <v>36</v>
      </c>
    </row>
    <row r="8" spans="1:15" ht="26.4" x14ac:dyDescent="0.3">
      <c r="B8" s="6" t="str">
        <f t="shared" si="0"/>
        <v>Acuerdo 036 de 2009 - Evaluación de Programas y Políticas</v>
      </c>
      <c r="C8" s="2" t="s">
        <v>19</v>
      </c>
      <c r="D8" s="4" t="s">
        <v>9</v>
      </c>
      <c r="E8" s="6" t="s">
        <v>26</v>
      </c>
      <c r="F8" s="8">
        <v>0.06</v>
      </c>
      <c r="G8" s="8">
        <v>0.05</v>
      </c>
      <c r="H8" s="8">
        <v>0.01</v>
      </c>
      <c r="I8" s="8">
        <v>5.0000000000000001E-3</v>
      </c>
      <c r="J8" s="8">
        <v>5.0000000000000001E-3</v>
      </c>
      <c r="K8" s="8">
        <v>5.0000000000000001E-3</v>
      </c>
      <c r="L8" s="8">
        <v>8.5000000000000006E-2</v>
      </c>
      <c r="M8" s="9">
        <v>0.05</v>
      </c>
      <c r="N8" s="9">
        <v>0.05</v>
      </c>
      <c r="O8" s="9" t="s">
        <v>36</v>
      </c>
    </row>
    <row r="9" spans="1:15" ht="39.6" x14ac:dyDescent="0.3">
      <c r="B9" s="6" t="str">
        <f t="shared" si="0"/>
        <v>Acuerdo 036 de 2009 - Eventos (Congresos-Seminarios-Talleres-Conferencias)</v>
      </c>
      <c r="C9" s="2" t="s">
        <v>20</v>
      </c>
      <c r="D9" s="4" t="s">
        <v>21</v>
      </c>
      <c r="E9" s="6" t="s">
        <v>26</v>
      </c>
      <c r="F9" s="8">
        <v>0</v>
      </c>
      <c r="G9" s="8">
        <v>0</v>
      </c>
      <c r="H9" s="8">
        <v>0</v>
      </c>
      <c r="I9" s="8">
        <v>0</v>
      </c>
      <c r="J9" s="8">
        <v>0</v>
      </c>
      <c r="K9" s="8">
        <v>0</v>
      </c>
      <c r="L9" s="8">
        <v>0</v>
      </c>
      <c r="M9" s="9">
        <v>0</v>
      </c>
      <c r="N9" s="9">
        <v>0</v>
      </c>
      <c r="O9" s="9" t="s">
        <v>37</v>
      </c>
    </row>
    <row r="10" spans="1:15" ht="26.4" x14ac:dyDescent="0.3">
      <c r="B10" s="6" t="str">
        <f t="shared" si="0"/>
        <v>Acuerdo 036 de 2009 - Extensión Solidaria</v>
      </c>
      <c r="C10" s="2" t="s">
        <v>22</v>
      </c>
      <c r="D10" s="4" t="s">
        <v>14</v>
      </c>
      <c r="E10" s="6" t="s">
        <v>26</v>
      </c>
      <c r="F10" s="8">
        <v>0</v>
      </c>
      <c r="G10" s="8">
        <v>0</v>
      </c>
      <c r="H10" s="8">
        <v>0</v>
      </c>
      <c r="I10" s="8">
        <v>0</v>
      </c>
      <c r="J10" s="8">
        <v>0</v>
      </c>
      <c r="K10" s="8">
        <v>0</v>
      </c>
      <c r="L10" s="8">
        <v>0</v>
      </c>
      <c r="M10" s="9">
        <v>0.05</v>
      </c>
      <c r="N10" s="9">
        <v>0.05</v>
      </c>
      <c r="O10" s="9" t="s">
        <v>37</v>
      </c>
    </row>
    <row r="11" spans="1:15" ht="39.6" x14ac:dyDescent="0.3">
      <c r="B11" s="6" t="str">
        <f t="shared" si="0"/>
        <v>Acuerdo 036 de 2009 - Formulación de programas académicos y estrategias pedagógicas</v>
      </c>
      <c r="C11" s="2" t="s">
        <v>3</v>
      </c>
      <c r="D11" s="4" t="s">
        <v>11</v>
      </c>
      <c r="E11" s="6" t="s">
        <v>26</v>
      </c>
      <c r="F11" s="8">
        <v>0.06</v>
      </c>
      <c r="G11" s="8">
        <v>0.05</v>
      </c>
      <c r="H11" s="8">
        <v>0.01</v>
      </c>
      <c r="I11" s="8">
        <v>5.0000000000000001E-3</v>
      </c>
      <c r="J11" s="8">
        <v>5.0000000000000001E-3</v>
      </c>
      <c r="K11" s="8">
        <v>5.0000000000000001E-3</v>
      </c>
      <c r="L11" s="8">
        <v>8.5000000000000006E-2</v>
      </c>
      <c r="M11" s="9">
        <v>0.05</v>
      </c>
      <c r="N11" s="9">
        <v>0.05</v>
      </c>
      <c r="O11" s="9" t="s">
        <v>36</v>
      </c>
    </row>
    <row r="12" spans="1:15" x14ac:dyDescent="0.3">
      <c r="B12" s="6" t="str">
        <f t="shared" si="0"/>
        <v>Acuerdo 036 de 2009 - Interventorías</v>
      </c>
      <c r="C12" s="2" t="s">
        <v>19</v>
      </c>
      <c r="D12" s="4" t="s">
        <v>2</v>
      </c>
      <c r="E12" s="6" t="s">
        <v>26</v>
      </c>
      <c r="F12" s="8">
        <v>0.06</v>
      </c>
      <c r="G12" s="8">
        <v>0.05</v>
      </c>
      <c r="H12" s="8">
        <v>0.01</v>
      </c>
      <c r="I12" s="8">
        <v>5.0000000000000001E-3</v>
      </c>
      <c r="J12" s="8">
        <v>5.0000000000000001E-3</v>
      </c>
      <c r="K12" s="8">
        <v>5.0000000000000001E-3</v>
      </c>
      <c r="L12" s="8">
        <v>8.5000000000000006E-2</v>
      </c>
      <c r="M12" s="9">
        <v>0.05</v>
      </c>
      <c r="N12" s="9">
        <v>0.05</v>
      </c>
      <c r="O12" s="9" t="s">
        <v>36</v>
      </c>
    </row>
    <row r="13" spans="1:15" ht="26.4" x14ac:dyDescent="0.3">
      <c r="B13" s="6" t="str">
        <f t="shared" si="0"/>
        <v>Acuerdo 036 de 2009 - Otros servicios de extensión</v>
      </c>
      <c r="C13" s="2" t="s">
        <v>19</v>
      </c>
      <c r="D13" s="4" t="s">
        <v>8</v>
      </c>
      <c r="E13" s="6" t="s">
        <v>26</v>
      </c>
      <c r="F13" s="8">
        <v>0.06</v>
      </c>
      <c r="G13" s="8">
        <v>0.05</v>
      </c>
      <c r="H13" s="8">
        <v>0.01</v>
      </c>
      <c r="I13" s="8">
        <v>5.0000000000000001E-3</v>
      </c>
      <c r="J13" s="8">
        <v>5.0000000000000001E-3</v>
      </c>
      <c r="K13" s="8">
        <v>5.0000000000000001E-3</v>
      </c>
      <c r="L13" s="8">
        <v>8.5000000000000006E-2</v>
      </c>
      <c r="M13" s="9">
        <v>0.05</v>
      </c>
      <c r="N13" s="9">
        <v>0.05</v>
      </c>
      <c r="O13" s="9" t="s">
        <v>36</v>
      </c>
    </row>
    <row r="14" spans="1:15" ht="39.6" x14ac:dyDescent="0.3">
      <c r="B14" s="6" t="str">
        <f t="shared" si="0"/>
        <v>Acuerdo 036 de 2009 - Participación en Proyectos de Innovación y Gestión Tecnológica</v>
      </c>
      <c r="C14" s="2" t="s">
        <v>25</v>
      </c>
      <c r="D14" s="4" t="s">
        <v>25</v>
      </c>
      <c r="E14" s="6" t="s">
        <v>26</v>
      </c>
      <c r="F14" s="8">
        <v>0.06</v>
      </c>
      <c r="G14" s="8">
        <v>0.05</v>
      </c>
      <c r="H14" s="8">
        <v>0.01</v>
      </c>
      <c r="I14" s="8">
        <v>5.0000000000000001E-3</v>
      </c>
      <c r="J14" s="8">
        <v>5.0000000000000001E-3</v>
      </c>
      <c r="K14" s="8">
        <v>5.0000000000000001E-3</v>
      </c>
      <c r="L14" s="8">
        <v>8.5000000000000006E-2</v>
      </c>
      <c r="M14" s="9">
        <v>0.05</v>
      </c>
      <c r="N14" s="9">
        <v>0.05</v>
      </c>
      <c r="O14" s="9" t="s">
        <v>36</v>
      </c>
    </row>
    <row r="15" spans="1:15" ht="26.4" x14ac:dyDescent="0.3">
      <c r="B15" s="6" t="str">
        <f t="shared" si="0"/>
        <v>Acuerdo 036 de 2009 - Prácticas y pasantías universitarias</v>
      </c>
      <c r="C15" s="2" t="s">
        <v>23</v>
      </c>
      <c r="D15" s="4" t="s">
        <v>15</v>
      </c>
      <c r="E15" s="6" t="s">
        <v>26</v>
      </c>
      <c r="F15" s="8">
        <v>0</v>
      </c>
      <c r="G15" s="8">
        <v>0</v>
      </c>
      <c r="H15" s="8">
        <v>0</v>
      </c>
      <c r="I15" s="8">
        <v>0</v>
      </c>
      <c r="J15" s="8">
        <v>0</v>
      </c>
      <c r="K15" s="8">
        <v>0</v>
      </c>
      <c r="L15" s="8">
        <v>0</v>
      </c>
      <c r="M15" s="9">
        <v>0</v>
      </c>
      <c r="N15" s="9">
        <v>0</v>
      </c>
      <c r="O15" s="9" t="s">
        <v>37</v>
      </c>
    </row>
    <row r="16" spans="1:15" ht="26.4" x14ac:dyDescent="0.3">
      <c r="B16" s="6" t="str">
        <f t="shared" si="0"/>
        <v>Acuerdo 036 de 2009 - Programas de Formación Docente</v>
      </c>
      <c r="C16" s="2" t="s">
        <v>20</v>
      </c>
      <c r="D16" s="4" t="s">
        <v>4</v>
      </c>
      <c r="E16" s="6" t="s">
        <v>26</v>
      </c>
      <c r="F16" s="8">
        <v>0.06</v>
      </c>
      <c r="G16" s="8">
        <v>0.05</v>
      </c>
      <c r="H16" s="8">
        <v>0.01</v>
      </c>
      <c r="I16" s="8">
        <v>5.0000000000000001E-3</v>
      </c>
      <c r="J16" s="8">
        <v>5.0000000000000001E-3</v>
      </c>
      <c r="K16" s="8">
        <v>5.0000000000000001E-3</v>
      </c>
      <c r="L16" s="8">
        <v>8.5000000000000006E-2</v>
      </c>
      <c r="M16" s="9">
        <v>0.05</v>
      </c>
      <c r="N16" s="9">
        <v>0.05</v>
      </c>
      <c r="O16" s="9" t="s">
        <v>36</v>
      </c>
    </row>
    <row r="17" spans="2:15" ht="26.4" x14ac:dyDescent="0.3">
      <c r="B17" s="6" t="str">
        <f t="shared" si="0"/>
        <v>Acuerdo 036 de 2009 - Proyectos de Cooperación Internacional</v>
      </c>
      <c r="C17" s="2" t="s">
        <v>24</v>
      </c>
      <c r="D17" s="4" t="s">
        <v>16</v>
      </c>
      <c r="E17" s="6" t="s">
        <v>26</v>
      </c>
      <c r="F17" s="8">
        <v>0.06</v>
      </c>
      <c r="G17" s="8">
        <v>0.05</v>
      </c>
      <c r="H17" s="8">
        <v>0.01</v>
      </c>
      <c r="I17" s="8">
        <v>5.0000000000000001E-3</v>
      </c>
      <c r="J17" s="8">
        <v>5.0000000000000001E-3</v>
      </c>
      <c r="K17" s="8">
        <v>5.0000000000000001E-3</v>
      </c>
      <c r="L17" s="8">
        <v>8.5000000000000006E-2</v>
      </c>
      <c r="M17" s="9">
        <v>0.05</v>
      </c>
      <c r="N17" s="9">
        <v>0.05</v>
      </c>
      <c r="O17" s="9" t="s">
        <v>36</v>
      </c>
    </row>
    <row r="18" spans="2:15" ht="26.4" x14ac:dyDescent="0.3">
      <c r="B18" s="6" t="str">
        <f t="shared" si="0"/>
        <v>Acuerdo 036 de 2009 - Proyectos de Creación Artística</v>
      </c>
      <c r="C18" s="2" t="s">
        <v>13</v>
      </c>
      <c r="D18" s="4" t="s">
        <v>13</v>
      </c>
      <c r="E18" s="6" t="s">
        <v>26</v>
      </c>
      <c r="F18" s="8">
        <v>0.06</v>
      </c>
      <c r="G18" s="8">
        <v>0.05</v>
      </c>
      <c r="H18" s="8">
        <v>0.01</v>
      </c>
      <c r="I18" s="8">
        <v>5.0000000000000001E-3</v>
      </c>
      <c r="J18" s="8">
        <v>5.0000000000000001E-3</v>
      </c>
      <c r="K18" s="8">
        <v>5.0000000000000001E-3</v>
      </c>
      <c r="L18" s="8">
        <v>8.5000000000000006E-2</v>
      </c>
      <c r="M18" s="9">
        <v>0.05</v>
      </c>
      <c r="N18" s="9">
        <v>0.05</v>
      </c>
      <c r="O18" s="9" t="s">
        <v>36</v>
      </c>
    </row>
    <row r="19" spans="2:15" ht="26.4" x14ac:dyDescent="0.3">
      <c r="B19" s="6" t="str">
        <f t="shared" si="0"/>
        <v>Acuerdo 036 de 2009 - Proyecto Exento por el Consejo de Sede</v>
      </c>
      <c r="C19" s="2" t="s">
        <v>32</v>
      </c>
      <c r="D19" s="11" t="s">
        <v>33</v>
      </c>
      <c r="E19" s="6" t="s">
        <v>26</v>
      </c>
      <c r="F19" s="8">
        <v>0</v>
      </c>
      <c r="G19" s="8">
        <v>0</v>
      </c>
      <c r="H19" s="8">
        <v>0</v>
      </c>
      <c r="I19" s="8">
        <v>0</v>
      </c>
      <c r="J19" s="8">
        <v>0</v>
      </c>
      <c r="K19" s="8">
        <v>0</v>
      </c>
      <c r="L19" s="8">
        <v>0</v>
      </c>
      <c r="M19" s="9">
        <v>0</v>
      </c>
      <c r="N19" s="9">
        <v>0</v>
      </c>
      <c r="O19" s="9" t="s">
        <v>37</v>
      </c>
    </row>
    <row r="20" spans="2:15" ht="26.4" x14ac:dyDescent="0.3">
      <c r="B20" s="6" t="str">
        <f t="shared" si="0"/>
        <v>Acuerdo 036 de 2009 - Servicio Docente Asistencial</v>
      </c>
      <c r="C20" s="2" t="s">
        <v>12</v>
      </c>
      <c r="D20" s="4" t="s">
        <v>12</v>
      </c>
      <c r="E20" s="6" t="s">
        <v>26</v>
      </c>
      <c r="F20" s="8">
        <v>0</v>
      </c>
      <c r="G20" s="8">
        <v>0</v>
      </c>
      <c r="H20" s="8">
        <v>0</v>
      </c>
      <c r="I20" s="8">
        <v>0</v>
      </c>
      <c r="J20" s="8">
        <v>0</v>
      </c>
      <c r="K20" s="8">
        <v>0</v>
      </c>
      <c r="L20" s="8">
        <v>0</v>
      </c>
      <c r="M20" s="9">
        <v>0</v>
      </c>
      <c r="N20" s="9">
        <v>0</v>
      </c>
      <c r="O20" s="9" t="s">
        <v>37</v>
      </c>
    </row>
    <row r="22" spans="2:15" x14ac:dyDescent="0.3">
      <c r="E22" s="10"/>
    </row>
    <row r="24" spans="2:15" x14ac:dyDescent="0.3">
      <c r="F24" s="12"/>
    </row>
    <row r="25" spans="2:15" x14ac:dyDescent="0.3">
      <c r="F25" s="12"/>
    </row>
    <row r="26" spans="2:15" x14ac:dyDescent="0.3">
      <c r="F26" s="12"/>
    </row>
    <row r="27" spans="2:15" x14ac:dyDescent="0.3">
      <c r="F27" s="12"/>
    </row>
    <row r="28" spans="2:15" x14ac:dyDescent="0.3">
      <c r="F28" s="12"/>
    </row>
    <row r="29" spans="2:15" x14ac:dyDescent="0.3">
      <c r="F29" s="12"/>
    </row>
    <row r="30" spans="2:15" x14ac:dyDescent="0.3">
      <c r="F30" s="12"/>
    </row>
    <row r="31" spans="2:15" x14ac:dyDescent="0.3">
      <c r="F3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1. General</vt:lpstr>
      <vt:lpstr>2. Presupuesto Detallado</vt:lpstr>
      <vt:lpstr>3.Complejidad Proyectos</vt:lpstr>
      <vt:lpstr>4. Resumen VIE</vt:lpstr>
      <vt:lpstr>5. Presupuesto de liquidación</vt:lpstr>
      <vt:lpstr>Flujo de Caja</vt:lpstr>
      <vt:lpstr>EDT Extensión</vt:lpstr>
      <vt:lpstr>Matriz Común</vt:lpstr>
      <vt:lpstr>Códigos</vt:lpstr>
      <vt:lpstr>Parametros</vt:lpstr>
      <vt:lpstr>Listas-Datos</vt:lpstr>
      <vt:lpstr>Transferencias</vt:lpstr>
      <vt:lpstr>Datos</vt:lpstr>
      <vt:lpstr>'1. General'!Área_de_impresión</vt:lpstr>
      <vt:lpstr>'2. Presupuesto Detallado'!Área_de_impresión</vt:lpstr>
      <vt:lpstr>'5. Presupuesto de liquidación'!Área_de_impresión</vt:lpstr>
      <vt:lpstr>'EDT Extensión'!Área_de_impresión</vt:lpstr>
      <vt:lpstr>'Flujo de Caja'!Área_de_impresión</vt:lpstr>
      <vt:lpstr>'Matriz Común'!Área_de_impresión</vt:lpstr>
      <vt:lpstr>GESTORES</vt:lpstr>
      <vt:lpstr>IMPACTO</vt:lpstr>
      <vt:lpstr>MODALIDADES</vt:lpstr>
      <vt:lpstr>RUBROS</vt:lpstr>
      <vt:lpstr>UAB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SSepulve</dc:creator>
  <cp:lastModifiedBy>pau villada estrada</cp:lastModifiedBy>
  <cp:lastPrinted>2020-08-04T03:08:02Z</cp:lastPrinted>
  <dcterms:created xsi:type="dcterms:W3CDTF">2011-08-30T15:46:36Z</dcterms:created>
  <dcterms:modified xsi:type="dcterms:W3CDTF">2025-07-25T01:28:30Z</dcterms:modified>
</cp:coreProperties>
</file>