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suario/RDP/AVALEs/Minciencias/890/"/>
    </mc:Choice>
  </mc:AlternateContent>
  <xr:revisionPtr revIDLastSave="0" documentId="13_ncr:1_{E5C067D1-B594-204E-9042-E0F942054568}" xr6:coauthVersionLast="45" xr6:coauthVersionMax="45" xr10:uidLastSave="{00000000-0000-0000-0000-000000000000}"/>
  <bookViews>
    <workbookView xWindow="0" yWindow="460" windowWidth="28760" windowHeight="15760" activeTab="1" xr2:uid="{00000000-000D-0000-FFFF-FFFF00000000}"/>
  </bookViews>
  <sheets>
    <sheet name="Mecanismo 1" sheetId="1" r:id="rId1"/>
    <sheet name="Mecanismos 2 y 3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C16" i="3"/>
  <c r="F16" i="3"/>
  <c r="F25" i="3"/>
  <c r="F26" i="3"/>
  <c r="F27" i="3"/>
  <c r="C15" i="3"/>
  <c r="C17" i="3"/>
  <c r="D30" i="3"/>
  <c r="E30" i="3"/>
  <c r="E15" i="3"/>
  <c r="E19" i="3"/>
  <c r="E20" i="3"/>
  <c r="F20" i="3"/>
  <c r="G25" i="3"/>
  <c r="G26" i="3"/>
  <c r="G27" i="3"/>
  <c r="D31" i="3"/>
  <c r="H27" i="3"/>
  <c r="H26" i="3"/>
  <c r="H25" i="3"/>
  <c r="F27" i="1"/>
  <c r="F25" i="1"/>
  <c r="F26" i="1"/>
  <c r="F28" i="1"/>
  <c r="C15" i="1"/>
  <c r="C16" i="1"/>
  <c r="C17" i="1"/>
  <c r="D31" i="1"/>
  <c r="E31" i="1"/>
  <c r="G27" i="1"/>
  <c r="G26" i="1"/>
  <c r="G28" i="1"/>
  <c r="E15" i="1"/>
  <c r="E19" i="1"/>
  <c r="D32" i="1"/>
  <c r="E20" i="1"/>
  <c r="H28" i="1"/>
  <c r="H27" i="1"/>
  <c r="H26" i="1"/>
  <c r="H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Ximena Sierra Vélez</author>
  </authors>
  <commentList>
    <comment ref="C3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Registrar el presupuesto financiado por Colciencias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Ximena Sierra Vélez</author>
  </authors>
  <commentList>
    <comment ref="C3" authorId="0" shapeId="0" xr:uid="{0F154B92-7936-D545-9777-DA9B8893D318}">
      <text>
        <r>
          <rPr>
            <sz val="9"/>
            <color rgb="FF000000"/>
            <rFont val="Tahoma"/>
            <family val="2"/>
          </rPr>
          <t xml:space="preserve">Registrar el presupuesto financiado por Colciencias  
</t>
        </r>
      </text>
    </comment>
  </commentList>
</comments>
</file>

<file path=xl/sharedStrings.xml><?xml version="1.0" encoding="utf-8"?>
<sst xmlns="http://schemas.openxmlformats.org/spreadsheetml/2006/main" count="128" uniqueCount="62">
  <si>
    <t>Modalidad 2</t>
  </si>
  <si>
    <t>TRL +3</t>
  </si>
  <si>
    <t>RUBROS COLCIENCIAS</t>
  </si>
  <si>
    <t>FINANCIADO COLCIENCIAS</t>
  </si>
  <si>
    <t>CONTRAPARTIDA ESPECIE FACULTAD DE MINAS</t>
  </si>
  <si>
    <t>Modalidad 1</t>
  </si>
  <si>
    <t>PERSONAL CIENTIFICO</t>
  </si>
  <si>
    <r>
      <rPr>
        <b/>
        <sz val="10"/>
        <color theme="1"/>
        <rFont val="Arial"/>
        <family val="2"/>
      </rPr>
      <t>Gastos de Personal:</t>
    </r>
    <r>
      <rPr>
        <sz val="10"/>
        <color theme="1"/>
        <rFont val="Arial"/>
        <family val="2"/>
      </rPr>
      <t xml:space="preserve"> Remuneración por servicios técnicos/Estimulo estudiantes Auxiliares</t>
    </r>
  </si>
  <si>
    <t>Uso de equipos</t>
  </si>
  <si>
    <t>SERVICIOS TÉCNICOS</t>
  </si>
  <si>
    <t>Remuneración por servicios técnicos (Laboratorios Externos)/Operaciones Internas-Adquisición de Servicios (Laboratorios de la UNAL)</t>
  </si>
  <si>
    <t>Materiales</t>
  </si>
  <si>
    <t>TRL 2</t>
  </si>
  <si>
    <t>MATERIALES E INSUMOS</t>
  </si>
  <si>
    <r>
      <rPr>
        <b/>
        <sz val="10"/>
        <color theme="1"/>
        <rFont val="Arial"/>
        <family val="2"/>
      </rPr>
      <t>Adquisición de bienes</t>
    </r>
    <r>
      <rPr>
        <sz val="10"/>
        <color theme="1"/>
        <rFont val="Arial"/>
        <family val="2"/>
      </rPr>
      <t>/Materiales y suministros</t>
    </r>
  </si>
  <si>
    <t>Servicio de laboratorios</t>
  </si>
  <si>
    <t>EQUIPOS</t>
  </si>
  <si>
    <r>
      <rPr>
        <b/>
        <sz val="10"/>
        <color theme="1"/>
        <rFont val="Arial"/>
        <family val="2"/>
      </rPr>
      <t>Adquisición de bienes/</t>
    </r>
    <r>
      <rPr>
        <sz val="10"/>
        <color theme="1"/>
        <rFont val="Arial"/>
        <family val="2"/>
      </rPr>
      <t>Compra de equipos</t>
    </r>
  </si>
  <si>
    <t>Uso de capacidad instalada</t>
  </si>
  <si>
    <t>SOFTWARE</t>
  </si>
  <si>
    <t>Servicios públicos</t>
  </si>
  <si>
    <t>SALIDAS DE CAMPO</t>
  </si>
  <si>
    <r>
      <rPr>
        <b/>
        <sz val="10"/>
        <color theme="1"/>
        <rFont val="Arial"/>
        <family val="2"/>
      </rPr>
      <t>Adquisición de servicios/</t>
    </r>
    <r>
      <rPr>
        <sz val="10"/>
        <color theme="1"/>
        <rFont val="Arial"/>
        <family val="2"/>
      </rPr>
      <t>Viáticos y gastos de viaje</t>
    </r>
  </si>
  <si>
    <t>Material bibliográfico (contrapartida)</t>
  </si>
  <si>
    <t>VIAJES</t>
  </si>
  <si>
    <t>Bases de datos</t>
  </si>
  <si>
    <t>EVENTOS ACADEMICOS</t>
  </si>
  <si>
    <r>
      <rPr>
        <b/>
        <sz val="10"/>
        <color theme="1"/>
        <rFont val="Arial"/>
        <family val="2"/>
      </rPr>
      <t>Adquisición de servicios/</t>
    </r>
    <r>
      <rPr>
        <sz val="10"/>
        <color theme="1"/>
        <rFont val="Arial"/>
        <family val="2"/>
      </rPr>
      <t>Capacitación (cuando es para un docente)/Otros gastos generales (Cuando es para un estudiante)</t>
    </r>
  </si>
  <si>
    <t>Uso de software en general</t>
  </si>
  <si>
    <t>BIBLIOGRAFIA</t>
  </si>
  <si>
    <r>
      <rPr>
        <b/>
        <sz val="10"/>
        <color theme="1"/>
        <rFont val="Arial"/>
        <family val="2"/>
      </rPr>
      <t>Adquisición de servicios/</t>
    </r>
    <r>
      <rPr>
        <sz val="10"/>
        <color theme="1"/>
        <rFont val="Arial"/>
        <family val="2"/>
      </rPr>
      <t>Impresos y publicaciones</t>
    </r>
  </si>
  <si>
    <t>Mobiliario y enseres</t>
  </si>
  <si>
    <t>PUBLICACIONES</t>
  </si>
  <si>
    <t>Dedicación docentes</t>
  </si>
  <si>
    <t>SUBTOTAL</t>
  </si>
  <si>
    <t>GASTOS DE OPERACIÓN (hasta el 7% del valor obtenido de la sumatoria de todos los rubros, menos seguimiento y evaluación)</t>
  </si>
  <si>
    <t>Operaciones internas sin contraprestación</t>
  </si>
  <si>
    <t>TOTAL FINANCIADO</t>
  </si>
  <si>
    <t>Valor total (Contrapartida)</t>
  </si>
  <si>
    <t>%(Contrapartida)</t>
  </si>
  <si>
    <t>EQUIVALENCIA EN HERMES</t>
  </si>
  <si>
    <t>Contrapartida UNAL</t>
  </si>
  <si>
    <t>PERSONAL DE APOYO</t>
  </si>
  <si>
    <r>
      <rPr>
        <b/>
        <sz val="10"/>
        <color theme="1"/>
        <rFont val="Arial"/>
        <family val="2"/>
      </rPr>
      <t>Gastos de Personal:</t>
    </r>
    <r>
      <rPr>
        <sz val="10"/>
        <color theme="1"/>
        <rFont val="Arial"/>
        <family val="2"/>
      </rPr>
      <t xml:space="preserve"> Remuneración por servicios técnicos</t>
    </r>
  </si>
  <si>
    <t>PLANTILLA PRESUPUESTO CONVOCATORIA 890 - Mecanismo 1</t>
  </si>
  <si>
    <t>Pregrado</t>
  </si>
  <si>
    <t>Maestría</t>
  </si>
  <si>
    <t>Doctorado</t>
  </si>
  <si>
    <t>Vinculación Estudiantes</t>
  </si>
  <si>
    <t>Valor Mensual</t>
  </si>
  <si>
    <t>Meses</t>
  </si>
  <si>
    <t>Cantidad</t>
  </si>
  <si>
    <t>Valor MINCIENCIAS</t>
  </si>
  <si>
    <t>Contrapartida UN</t>
  </si>
  <si>
    <t>N.A.</t>
  </si>
  <si>
    <t>Valor total proyecto</t>
  </si>
  <si>
    <t>Valor total financiación Minciencias</t>
  </si>
  <si>
    <t>Contrapartida entidades aliadas</t>
  </si>
  <si>
    <t>v. 1</t>
  </si>
  <si>
    <t>Observación</t>
  </si>
  <si>
    <t>GASTOS DE OPERACIÓN (hasta el 7% del valor obtenido de la sumatoria de todos los rubros)</t>
  </si>
  <si>
    <t>PLANTILLA PRESUPUESTO CONVOCATORIA 890 - Mecanismos 2 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</si>
</sst>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* #,##0.00_);_(* \(#,##0.00\);_(* &quot;-&quot;??_);_(@_)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44546A"/>
      <name val="Calibri"/>
      <family val="2"/>
    </font>
    <font>
      <b/>
      <sz val="18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222222"/>
      <name val="Lucida Sans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5" fillId="2" borderId="0" xfId="3" applyFont="1" applyFill="1" applyBorder="1" applyAlignment="1">
      <alignment horizontal="right"/>
    </xf>
    <xf numFmtId="0" fontId="4" fillId="2" borderId="0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164" fontId="0" fillId="3" borderId="6" xfId="1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164" fontId="0" fillId="3" borderId="9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ill="1"/>
    <xf numFmtId="166" fontId="0" fillId="0" borderId="0" xfId="4" applyNumberFormat="1" applyFont="1" applyFill="1"/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164" fontId="0" fillId="0" borderId="16" xfId="1" applyNumberFormat="1" applyFont="1" applyBorder="1" applyAlignment="1">
      <alignment vertical="center"/>
    </xf>
    <xf numFmtId="164" fontId="3" fillId="4" borderId="20" xfId="1" applyNumberFormat="1" applyFont="1" applyFill="1" applyBorder="1"/>
    <xf numFmtId="164" fontId="0" fillId="5" borderId="8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Border="1" applyAlignment="1">
      <alignment vertical="center"/>
    </xf>
    <xf numFmtId="0" fontId="3" fillId="0" borderId="21" xfId="0" applyFont="1" applyBorder="1" applyAlignment="1">
      <alignment wrapText="1"/>
    </xf>
    <xf numFmtId="164" fontId="3" fillId="4" borderId="22" xfId="1" applyNumberFormat="1" applyFont="1" applyFill="1" applyBorder="1" applyAlignment="1"/>
    <xf numFmtId="166" fontId="0" fillId="0" borderId="0" xfId="0" applyNumberFormat="1"/>
    <xf numFmtId="0" fontId="3" fillId="0" borderId="21" xfId="0" applyFont="1" applyBorder="1"/>
    <xf numFmtId="164" fontId="3" fillId="4" borderId="22" xfId="1" applyNumberFormat="1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13" xfId="0" applyFont="1" applyBorder="1" applyAlignment="1">
      <alignment horizontal="right"/>
    </xf>
    <xf numFmtId="10" fontId="0" fillId="0" borderId="22" xfId="2" applyNumberFormat="1" applyFont="1" applyBorder="1"/>
    <xf numFmtId="0" fontId="4" fillId="2" borderId="0" xfId="3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3" fillId="0" borderId="29" xfId="0" applyFont="1" applyBorder="1"/>
    <xf numFmtId="6" fontId="3" fillId="0" borderId="30" xfId="0" applyNumberFormat="1" applyFont="1" applyBorder="1"/>
    <xf numFmtId="164" fontId="3" fillId="3" borderId="26" xfId="1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6" fontId="0" fillId="0" borderId="8" xfId="0" applyNumberForma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0" fillId="3" borderId="24" xfId="5" applyNumberFormat="1" applyFont="1" applyFill="1" applyBorder="1" applyAlignment="1">
      <alignment horizontal="center" vertical="center"/>
    </xf>
    <xf numFmtId="0" fontId="0" fillId="3" borderId="25" xfId="5" applyNumberFormat="1" applyFont="1" applyFill="1" applyBorder="1" applyAlignment="1">
      <alignment horizontal="center" vertical="center"/>
    </xf>
    <xf numFmtId="0" fontId="3" fillId="3" borderId="26" xfId="5" applyNumberFormat="1" applyFont="1" applyFill="1" applyBorder="1" applyAlignment="1">
      <alignment horizontal="center" vertical="center"/>
    </xf>
    <xf numFmtId="6" fontId="3" fillId="0" borderId="30" xfId="0" applyNumberFormat="1" applyFont="1" applyBorder="1" applyAlignment="1">
      <alignment horizontal="center"/>
    </xf>
    <xf numFmtId="0" fontId="3" fillId="0" borderId="18" xfId="0" applyFont="1" applyBorder="1" applyAlignment="1"/>
    <xf numFmtId="164" fontId="3" fillId="6" borderId="14" xfId="1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3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6" fontId="0" fillId="0" borderId="35" xfId="0" applyNumberFormat="1" applyBorder="1" applyAlignment="1">
      <alignment horizontal="center"/>
    </xf>
    <xf numFmtId="6" fontId="3" fillId="0" borderId="36" xfId="0" applyNumberFormat="1" applyFont="1" applyBorder="1" applyAlignment="1">
      <alignment horizontal="center"/>
    </xf>
    <xf numFmtId="0" fontId="0" fillId="0" borderId="8" xfId="0" applyFill="1" applyBorder="1" applyAlignment="1" applyProtection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64" fontId="3" fillId="4" borderId="19" xfId="1" applyNumberFormat="1" applyFont="1" applyFill="1" applyBorder="1"/>
    <xf numFmtId="0" fontId="3" fillId="0" borderId="8" xfId="0" applyFont="1" applyFill="1" applyBorder="1" applyAlignment="1">
      <alignment horizontal="center"/>
    </xf>
    <xf numFmtId="0" fontId="0" fillId="0" borderId="8" xfId="0" applyBorder="1"/>
    <xf numFmtId="0" fontId="3" fillId="0" borderId="40" xfId="0" applyFont="1" applyBorder="1" applyAlignment="1">
      <alignment horizontal="center" vertical="center"/>
    </xf>
    <xf numFmtId="164" fontId="0" fillId="3" borderId="41" xfId="1" applyNumberFormat="1" applyFont="1" applyFill="1" applyBorder="1" applyAlignment="1">
      <alignment horizontal="center"/>
    </xf>
    <xf numFmtId="164" fontId="3" fillId="6" borderId="17" xfId="1" applyNumberFormat="1" applyFont="1" applyFill="1" applyBorder="1" applyAlignment="1">
      <alignment vertical="center"/>
    </xf>
    <xf numFmtId="164" fontId="0" fillId="5" borderId="35" xfId="1" applyNumberFormat="1" applyFont="1" applyFill="1" applyBorder="1" applyAlignment="1">
      <alignment horizontal="center"/>
    </xf>
    <xf numFmtId="0" fontId="0" fillId="0" borderId="8" xfId="0" applyFill="1" applyBorder="1"/>
    <xf numFmtId="166" fontId="0" fillId="0" borderId="8" xfId="4" applyNumberFormat="1" applyFont="1" applyFill="1" applyBorder="1"/>
    <xf numFmtId="0" fontId="0" fillId="0" borderId="8" xfId="0" applyFill="1" applyBorder="1" applyAlignment="1"/>
    <xf numFmtId="0" fontId="3" fillId="0" borderId="42" xfId="0" applyFont="1" applyBorder="1" applyAlignment="1">
      <alignment horizontal="center" vertical="center" wrapText="1"/>
    </xf>
    <xf numFmtId="0" fontId="0" fillId="0" borderId="8" xfId="0" applyBorder="1" applyAlignment="1"/>
  </cellXfs>
  <cellStyles count="6">
    <cellStyle name="Encabezado 1" xfId="3" builtinId="16"/>
    <cellStyle name="Millares [0]" xfId="5" builtinId="6"/>
    <cellStyle name="Millares 2" xfId="4" xr:uid="{00000000-0005-0000-0000-000002000000}"/>
    <cellStyle name="Moneda" xfId="1" builtinId="4"/>
    <cellStyle name="Normal" xfId="0" builtinId="0"/>
    <cellStyle name="Porcentaje" xfId="2" builtinId="5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showGridLines="0" workbookViewId="0">
      <selection activeCell="A28" sqref="A28"/>
    </sheetView>
  </sheetViews>
  <sheetFormatPr baseColWidth="10" defaultRowHeight="15"/>
  <cols>
    <col min="1" max="1" width="52.5" bestFit="1" customWidth="1"/>
    <col min="2" max="2" width="52.1640625" bestFit="1" customWidth="1"/>
    <col min="3" max="3" width="26.6640625" customWidth="1"/>
    <col min="4" max="4" width="34.33203125" bestFit="1" customWidth="1"/>
    <col min="5" max="5" width="15.6640625" customWidth="1"/>
    <col min="6" max="6" width="17.5" customWidth="1"/>
    <col min="7" max="7" width="15.1640625" bestFit="1" customWidth="1"/>
    <col min="8" max="8" width="12.1640625" customWidth="1"/>
  </cols>
  <sheetData>
    <row r="1" spans="1:7 16384:16384" ht="26">
      <c r="A1" s="43" t="s">
        <v>44</v>
      </c>
      <c r="B1" s="43"/>
      <c r="C1" s="43"/>
      <c r="D1" s="43"/>
      <c r="E1" s="43"/>
    </row>
    <row r="2" spans="1:7 16384:16384" ht="26">
      <c r="A2" s="1"/>
      <c r="B2" s="2"/>
      <c r="C2" s="3"/>
      <c r="D2" s="2"/>
      <c r="E2" s="2"/>
    </row>
    <row r="3" spans="1:7 16384:16384" ht="24.75" customHeight="1" thickBot="1">
      <c r="A3" s="4" t="s">
        <v>2</v>
      </c>
      <c r="B3" s="4" t="s">
        <v>40</v>
      </c>
      <c r="C3" s="5" t="s">
        <v>3</v>
      </c>
      <c r="D3" s="44" t="s">
        <v>4</v>
      </c>
      <c r="E3" s="45"/>
      <c r="F3" s="6"/>
      <c r="XFD3" t="s">
        <v>5</v>
      </c>
    </row>
    <row r="4" spans="1:7 16384:16384" ht="29" thickTop="1">
      <c r="A4" s="7" t="s">
        <v>6</v>
      </c>
      <c r="B4" s="8" t="s">
        <v>7</v>
      </c>
      <c r="C4" s="9">
        <v>467289719.62616819</v>
      </c>
      <c r="D4" s="10" t="s">
        <v>8</v>
      </c>
      <c r="E4" s="9"/>
      <c r="XFD4" t="s">
        <v>0</v>
      </c>
    </row>
    <row r="5" spans="1:7 16384:16384">
      <c r="A5" s="7" t="s">
        <v>42</v>
      </c>
      <c r="B5" s="8" t="s">
        <v>43</v>
      </c>
      <c r="C5" s="9"/>
      <c r="D5" s="10"/>
      <c r="E5" s="9"/>
    </row>
    <row r="6" spans="1:7 16384:16384" ht="42">
      <c r="A6" s="11" t="s">
        <v>9</v>
      </c>
      <c r="B6" s="12" t="s">
        <v>10</v>
      </c>
      <c r="C6" s="13"/>
      <c r="D6" s="14" t="s">
        <v>11</v>
      </c>
      <c r="E6" s="9"/>
      <c r="XFD6" t="s">
        <v>12</v>
      </c>
    </row>
    <row r="7" spans="1:7 16384:16384">
      <c r="A7" s="11" t="s">
        <v>13</v>
      </c>
      <c r="B7" s="15" t="s">
        <v>14</v>
      </c>
      <c r="C7" s="13"/>
      <c r="D7" s="16" t="s">
        <v>15</v>
      </c>
      <c r="E7" s="9"/>
      <c r="XFD7" t="s">
        <v>1</v>
      </c>
    </row>
    <row r="8" spans="1:7 16384:16384">
      <c r="A8" s="11" t="s">
        <v>16</v>
      </c>
      <c r="B8" s="15" t="s">
        <v>17</v>
      </c>
      <c r="C8" s="13"/>
      <c r="D8" s="16" t="s">
        <v>18</v>
      </c>
      <c r="E8" s="9"/>
    </row>
    <row r="9" spans="1:7 16384:16384">
      <c r="A9" s="11" t="s">
        <v>19</v>
      </c>
      <c r="B9" s="15" t="s">
        <v>17</v>
      </c>
      <c r="C9" s="13"/>
      <c r="D9" s="16" t="s">
        <v>20</v>
      </c>
      <c r="E9" s="9"/>
    </row>
    <row r="10" spans="1:7 16384:16384">
      <c r="A10" s="11" t="s">
        <v>21</v>
      </c>
      <c r="B10" s="15" t="s">
        <v>22</v>
      </c>
      <c r="C10" s="13"/>
      <c r="D10" s="14" t="s">
        <v>23</v>
      </c>
      <c r="E10" s="9"/>
    </row>
    <row r="11" spans="1:7 16384:16384">
      <c r="A11" s="11" t="s">
        <v>24</v>
      </c>
      <c r="B11" s="15" t="s">
        <v>22</v>
      </c>
      <c r="C11" s="13"/>
      <c r="D11" s="16" t="s">
        <v>25</v>
      </c>
      <c r="E11" s="9"/>
      <c r="F11" s="17"/>
      <c r="G11" s="17"/>
    </row>
    <row r="12" spans="1:7 16384:16384" ht="42">
      <c r="A12" s="11" t="s">
        <v>26</v>
      </c>
      <c r="B12" s="12" t="s">
        <v>27</v>
      </c>
      <c r="C12" s="13"/>
      <c r="D12" s="16" t="s">
        <v>28</v>
      </c>
      <c r="E12" s="9"/>
      <c r="F12" s="17"/>
      <c r="G12" s="17"/>
    </row>
    <row r="13" spans="1:7 16384:16384">
      <c r="A13" s="11" t="s">
        <v>29</v>
      </c>
      <c r="B13" s="15" t="s">
        <v>30</v>
      </c>
      <c r="C13" s="13"/>
      <c r="D13" s="16" t="s">
        <v>31</v>
      </c>
      <c r="E13" s="9"/>
      <c r="F13" s="18"/>
      <c r="G13" s="17"/>
    </row>
    <row r="14" spans="1:7 16384:16384" ht="16" thickBot="1">
      <c r="A14" s="11" t="s">
        <v>32</v>
      </c>
      <c r="B14" s="15" t="s">
        <v>30</v>
      </c>
      <c r="C14" s="13">
        <v>0</v>
      </c>
      <c r="D14" s="16" t="s">
        <v>33</v>
      </c>
      <c r="E14" s="9"/>
      <c r="F14" s="18"/>
      <c r="G14" s="17"/>
    </row>
    <row r="15" spans="1:7 16384:16384" ht="17" thickTop="1" thickBot="1">
      <c r="A15" s="46" t="s">
        <v>34</v>
      </c>
      <c r="B15" s="47"/>
      <c r="C15" s="57">
        <f>+SUM(C4:C14)</f>
        <v>467289719.62616819</v>
      </c>
      <c r="D15" s="33" t="s">
        <v>41</v>
      </c>
      <c r="E15" s="57">
        <f>+SUM(E4:E14)</f>
        <v>0</v>
      </c>
      <c r="F15" s="17"/>
      <c r="G15" s="17"/>
    </row>
    <row r="16" spans="1:7 16384:16384" ht="34" thickTop="1" thickBot="1">
      <c r="A16" s="19" t="s">
        <v>60</v>
      </c>
      <c r="B16" s="20" t="s">
        <v>36</v>
      </c>
      <c r="C16" s="21">
        <f>+C15*0.07</f>
        <v>32710280.373831775</v>
      </c>
      <c r="D16" s="56" t="s">
        <v>57</v>
      </c>
      <c r="E16" s="23">
        <v>0</v>
      </c>
      <c r="F16" s="17" t="str">
        <f>IF(C16/C15&lt;0.07,"El valor de los gastos de operación no puede ser menor al 7%","")</f>
        <v/>
      </c>
      <c r="G16" s="17"/>
    </row>
    <row r="17" spans="1:12" ht="17" thickTop="1" thickBot="1">
      <c r="A17" s="48" t="s">
        <v>37</v>
      </c>
      <c r="B17" s="49"/>
      <c r="C17" s="22">
        <f>+C15+C16</f>
        <v>499999999.99999994</v>
      </c>
      <c r="D17" s="17"/>
      <c r="F17" s="17"/>
      <c r="G17" s="17"/>
    </row>
    <row r="18" spans="1:12" ht="16" thickBot="1">
      <c r="A18" s="24"/>
      <c r="B18" s="24"/>
      <c r="C18" s="24"/>
      <c r="D18" s="25"/>
      <c r="F18" s="17"/>
      <c r="G18" s="17"/>
    </row>
    <row r="19" spans="1:12" ht="17" thickBot="1">
      <c r="D19" s="26" t="s">
        <v>38</v>
      </c>
      <c r="E19" s="27">
        <f>+E16+E15</f>
        <v>0</v>
      </c>
      <c r="F19" s="28"/>
      <c r="G19" s="17"/>
    </row>
    <row r="20" spans="1:12" ht="16" thickBot="1">
      <c r="D20" s="29" t="s">
        <v>39</v>
      </c>
      <c r="E20" s="34">
        <f>+IF(ISERROR(E19/C17)," ",(E19/C17))</f>
        <v>0</v>
      </c>
      <c r="G20" s="17"/>
    </row>
    <row r="21" spans="1:12">
      <c r="G21" s="17"/>
    </row>
    <row r="22" spans="1:12">
      <c r="A22" s="31"/>
      <c r="B22" s="32"/>
      <c r="F22" s="17"/>
      <c r="G22" s="17"/>
    </row>
    <row r="23" spans="1:12" ht="16" thickBot="1">
      <c r="A23" s="31"/>
      <c r="F23" s="17"/>
      <c r="G23" s="17"/>
    </row>
    <row r="24" spans="1:12" ht="16" thickBot="1">
      <c r="B24" s="51" t="s">
        <v>48</v>
      </c>
      <c r="C24" s="51" t="s">
        <v>49</v>
      </c>
      <c r="D24" s="51" t="s">
        <v>50</v>
      </c>
      <c r="E24" s="51" t="s">
        <v>51</v>
      </c>
      <c r="F24" s="51" t="s">
        <v>52</v>
      </c>
      <c r="G24" s="51" t="s">
        <v>53</v>
      </c>
      <c r="H24" s="58" t="s">
        <v>59</v>
      </c>
      <c r="I24" s="59"/>
      <c r="J24" s="59"/>
      <c r="K24" s="59"/>
      <c r="L24" s="60"/>
    </row>
    <row r="25" spans="1:12">
      <c r="B25" s="36" t="s">
        <v>45</v>
      </c>
      <c r="C25" s="50">
        <v>877803</v>
      </c>
      <c r="D25" s="52">
        <v>6</v>
      </c>
      <c r="E25" s="53">
        <v>1</v>
      </c>
      <c r="F25" s="50">
        <f>(C25*D25*E25)</f>
        <v>5266818</v>
      </c>
      <c r="G25" s="50" t="s">
        <v>54</v>
      </c>
      <c r="H25" s="67" t="str">
        <f>+IF(D25&lt;6,"La vinculación mínima de estudiantes de pregrado es 6 meses","")</f>
        <v/>
      </c>
      <c r="I25" s="67"/>
      <c r="J25" s="67"/>
      <c r="K25" s="67"/>
      <c r="L25" s="67"/>
    </row>
    <row r="26" spans="1:12">
      <c r="B26" s="37" t="s">
        <v>46</v>
      </c>
      <c r="C26" s="50">
        <v>2633409</v>
      </c>
      <c r="D26" s="53">
        <v>12</v>
      </c>
      <c r="E26" s="53">
        <v>1</v>
      </c>
      <c r="F26" s="50">
        <f>0.6*(C26*D26*E26)</f>
        <v>18960544.800000001</v>
      </c>
      <c r="G26" s="50">
        <f t="shared" ref="G26:G27" si="0">0.4*(C26*D26*E26)</f>
        <v>12640363.200000001</v>
      </c>
      <c r="H26" s="67" t="str">
        <f>+IF(D26&lt;12,"La vinculación mínima de estudiantes de maestría es de 12 meses","")</f>
        <v/>
      </c>
      <c r="I26" s="67"/>
      <c r="J26" s="67"/>
      <c r="K26" s="67"/>
      <c r="L26" s="67"/>
    </row>
    <row r="27" spans="1:12">
      <c r="B27" s="37" t="s">
        <v>47</v>
      </c>
      <c r="C27" s="50">
        <v>3511212</v>
      </c>
      <c r="D27" s="53">
        <v>12</v>
      </c>
      <c r="E27" s="53">
        <v>1</v>
      </c>
      <c r="F27" s="50">
        <f>0.6*(C27*D27*E27)</f>
        <v>25280726.399999999</v>
      </c>
      <c r="G27" s="50">
        <f>0.4*(C27*D27*E27)</f>
        <v>16853817.600000001</v>
      </c>
      <c r="H27" s="67" t="str">
        <f>+IF(D27&lt;12,"La vinculación mínima de estudiantes de doctorado es de 12 meses","")</f>
        <v/>
      </c>
      <c r="I27" s="67"/>
      <c r="J27" s="67"/>
      <c r="K27" s="67"/>
      <c r="L27" s="67"/>
    </row>
    <row r="28" spans="1:12" ht="16" thickBot="1">
      <c r="B28" s="38"/>
      <c r="C28" s="39"/>
      <c r="D28" s="54"/>
      <c r="E28" s="40"/>
      <c r="F28" s="55">
        <f>SUM(F25:F27)</f>
        <v>49508089.200000003</v>
      </c>
      <c r="G28" s="55">
        <f>SUM(G25:G27)</f>
        <v>29494180.800000004</v>
      </c>
      <c r="H28" s="67" t="str">
        <f>+IF(F28&lt;50000000,"El valor de la financiación de estudiantes debe ser mínimo de 50 Millones","")</f>
        <v>El valor de la financiación de estudiantes debe ser mínimo de 50 Millones</v>
      </c>
      <c r="I28" s="67"/>
      <c r="J28" s="67"/>
      <c r="K28" s="67"/>
      <c r="L28" s="67"/>
    </row>
    <row r="29" spans="1:12" ht="16" thickBot="1"/>
    <row r="30" spans="1:12" ht="16" thickBot="1">
      <c r="E30" s="74" t="s">
        <v>59</v>
      </c>
      <c r="F30" s="59"/>
      <c r="G30" s="60"/>
    </row>
    <row r="31" spans="1:12" ht="16" thickBot="1">
      <c r="A31" t="s">
        <v>58</v>
      </c>
      <c r="B31" s="41" t="s">
        <v>56</v>
      </c>
      <c r="C31" s="42"/>
      <c r="D31" s="71">
        <f>+F28+C17</f>
        <v>549508089.19999993</v>
      </c>
      <c r="E31" s="72" t="str">
        <f>+IF(D31&gt;550000000,"Supera el valor máximo financiado por la convocatoria","")</f>
        <v/>
      </c>
      <c r="F31" s="72"/>
      <c r="G31" s="72"/>
      <c r="H31" s="61"/>
      <c r="I31" s="61"/>
    </row>
    <row r="32" spans="1:12" ht="16" thickBot="1">
      <c r="B32" s="41" t="s">
        <v>55</v>
      </c>
      <c r="C32" s="42"/>
      <c r="D32" s="30">
        <f>+D31+G28+E19</f>
        <v>579002269.99999988</v>
      </c>
    </row>
  </sheetData>
  <mergeCells count="13">
    <mergeCell ref="B32:C32"/>
    <mergeCell ref="H24:L24"/>
    <mergeCell ref="E31:G31"/>
    <mergeCell ref="E30:G30"/>
    <mergeCell ref="H28:L28"/>
    <mergeCell ref="H25:L25"/>
    <mergeCell ref="H26:L26"/>
    <mergeCell ref="H27:L27"/>
    <mergeCell ref="B31:C31"/>
    <mergeCell ref="A1:E1"/>
    <mergeCell ref="D3:E3"/>
    <mergeCell ref="A15:B15"/>
    <mergeCell ref="A17:B17"/>
  </mergeCells>
  <conditionalFormatting sqref="F20">
    <cfRule type="cellIs" dxfId="36" priority="18" operator="equal">
      <formula>"NO CUMPLE CON EL MINIMO DEL 30% DE LA CONTRAPARTIDA"</formula>
    </cfRule>
    <cfRule type="cellIs" dxfId="35" priority="19" operator="equal">
      <formula>"OK"</formula>
    </cfRule>
  </conditionalFormatting>
  <conditionalFormatting sqref="D17">
    <cfRule type="cellIs" dxfId="34" priority="12" operator="equal">
      <formula>"OK"</formula>
    </cfRule>
    <cfRule type="cellIs" dxfId="33" priority="13" operator="equal">
      <formula>"Supera el máximo financiable por Colciencias"</formula>
    </cfRule>
  </conditionalFormatting>
  <conditionalFormatting sqref="F28">
    <cfRule type="cellIs" dxfId="32" priority="11" operator="lessThan">
      <formula>50000000</formula>
    </cfRule>
  </conditionalFormatting>
  <conditionalFormatting sqref="H28">
    <cfRule type="containsText" dxfId="31" priority="10" operator="containsText" text="El valor de la financiación de estudiantes debe ser mínimo de 50 Millone">
      <formula>NOT(ISERROR(SEARCH("El valor de la financiación de estudiantes debe ser mínimo de 50 Millone",H28)))</formula>
    </cfRule>
  </conditionalFormatting>
  <conditionalFormatting sqref="H25">
    <cfRule type="containsText" dxfId="30" priority="9" operator="containsText" text="El valor de la financiación de estudiantes debe ser mínimo de 50 Millone">
      <formula>NOT(ISERROR(SEARCH("El valor de la financiación de estudiantes debe ser mínimo de 50 Millone",H25)))</formula>
    </cfRule>
  </conditionalFormatting>
  <conditionalFormatting sqref="H25:L25">
    <cfRule type="beginsWith" dxfId="29" priority="7" operator="beginsWith" text="La vinculación">
      <formula>LEFT(H25,LEN("La vinculación"))="La vinculación"</formula>
    </cfRule>
    <cfRule type="containsText" dxfId="28" priority="8" operator="containsText" text="La vinculación mínima de estudiantes de pregrado es 6 meses">
      <formula>NOT(ISERROR(SEARCH("La vinculación mínima de estudiantes de pregrado es 6 meses",H25)))</formula>
    </cfRule>
  </conditionalFormatting>
  <conditionalFormatting sqref="H26:H27">
    <cfRule type="containsText" dxfId="27" priority="6" operator="containsText" text="El valor de la financiación de estudiantes debe ser mínimo de 50 Millone">
      <formula>NOT(ISERROR(SEARCH("El valor de la financiación de estudiantes debe ser mínimo de 50 Millone",H26)))</formula>
    </cfRule>
  </conditionalFormatting>
  <conditionalFormatting sqref="H26:L27">
    <cfRule type="beginsWith" dxfId="26" priority="4" operator="beginsWith" text="La vinculación">
      <formula>LEFT(H26,LEN("La vinculación"))="La vinculación"</formula>
    </cfRule>
    <cfRule type="containsText" dxfId="25" priority="5" operator="containsText" text="La vinculación mínima de estudiantes de pregrado es 6 meses">
      <formula>NOT(ISERROR(SEARCH("La vinculación mínima de estudiantes de pregrado es 6 meses",H26)))</formula>
    </cfRule>
  </conditionalFormatting>
  <conditionalFormatting sqref="E31">
    <cfRule type="containsText" dxfId="24" priority="3" operator="containsText" text="El valor de la financiación de estudiantes debe ser mínimo de 50 Millone">
      <formula>NOT(ISERROR(SEARCH("El valor de la financiación de estudiantes debe ser mínimo de 50 Millone",E31)))</formula>
    </cfRule>
  </conditionalFormatting>
  <conditionalFormatting sqref="E31 H31:I31">
    <cfRule type="beginsWith" dxfId="23" priority="2" operator="beginsWith" text="Supera">
      <formula>LEFT(E31,LEN("Supera"))="Supera"</formula>
    </cfRule>
  </conditionalFormatting>
  <conditionalFormatting sqref="E25:E27">
    <cfRule type="cellIs" dxfId="2" priority="1" operator="lessThan">
      <formula>1</formula>
    </cfRule>
  </conditionalFormatting>
  <dataValidations disablePrompts="1" count="2">
    <dataValidation type="list" allowBlank="1" showInputMessage="1" showErrorMessage="1" sqref="D2" xr:uid="{00000000-0002-0000-0000-000000000000}">
      <formula1>$XFD$6:$XFD$7</formula1>
    </dataValidation>
    <dataValidation type="list" allowBlank="1" showInputMessage="1" showErrorMessage="1" sqref="B2" xr:uid="{00000000-0002-0000-0000-000001000000}">
      <formula1>$XFD$3:$XFD$4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AB62-B062-4B49-B3B6-44ADFB176CFB}">
  <dimension ref="A1:XFD31"/>
  <sheetViews>
    <sheetView showGridLines="0" tabSelected="1" workbookViewId="0">
      <selection activeCell="A18" sqref="A18"/>
    </sheetView>
  </sheetViews>
  <sheetFormatPr baseColWidth="10" defaultRowHeight="15"/>
  <cols>
    <col min="1" max="1" width="52.5" bestFit="1" customWidth="1"/>
    <col min="2" max="2" width="52.1640625" bestFit="1" customWidth="1"/>
    <col min="3" max="3" width="26.6640625" customWidth="1"/>
    <col min="4" max="4" width="34.33203125" bestFit="1" customWidth="1"/>
    <col min="5" max="5" width="15.6640625" customWidth="1"/>
    <col min="6" max="6" width="17.5" customWidth="1"/>
    <col min="7" max="7" width="15.1640625" bestFit="1" customWidth="1"/>
    <col min="8" max="8" width="12.1640625" customWidth="1"/>
  </cols>
  <sheetData>
    <row r="1" spans="1:6 16384:16384" ht="26">
      <c r="A1" s="43" t="s">
        <v>61</v>
      </c>
      <c r="B1" s="43"/>
      <c r="C1" s="43"/>
      <c r="D1" s="43"/>
      <c r="E1" s="43"/>
    </row>
    <row r="2" spans="1:6 16384:16384" ht="26">
      <c r="A2" s="1"/>
      <c r="B2" s="35"/>
      <c r="C2" s="3"/>
      <c r="D2" s="35"/>
      <c r="E2" s="35"/>
    </row>
    <row r="3" spans="1:6 16384:16384" ht="24.75" customHeight="1" thickBot="1">
      <c r="A3" s="4" t="s">
        <v>2</v>
      </c>
      <c r="B3" s="4" t="s">
        <v>40</v>
      </c>
      <c r="C3" s="5" t="s">
        <v>3</v>
      </c>
      <c r="D3" s="44" t="s">
        <v>4</v>
      </c>
      <c r="E3" s="45"/>
      <c r="F3" s="81" t="s">
        <v>59</v>
      </c>
      <c r="XFD3" t="s">
        <v>5</v>
      </c>
    </row>
    <row r="4" spans="1:6 16384:16384" ht="29" thickTop="1">
      <c r="A4" s="7" t="s">
        <v>6</v>
      </c>
      <c r="B4" s="8" t="s">
        <v>7</v>
      </c>
      <c r="C4" s="9">
        <v>420560747.66355121</v>
      </c>
      <c r="D4" s="10" t="s">
        <v>8</v>
      </c>
      <c r="E4" s="75"/>
      <c r="F4" s="82"/>
      <c r="XFD4" t="s">
        <v>0</v>
      </c>
    </row>
    <row r="5" spans="1:6 16384:16384">
      <c r="A5" s="7" t="s">
        <v>42</v>
      </c>
      <c r="B5" s="8" t="s">
        <v>43</v>
      </c>
      <c r="C5" s="9"/>
      <c r="D5" s="10"/>
      <c r="E5" s="75"/>
      <c r="F5" s="82"/>
    </row>
    <row r="6" spans="1:6 16384:16384" ht="42">
      <c r="A6" s="11" t="s">
        <v>9</v>
      </c>
      <c r="B6" s="12" t="s">
        <v>10</v>
      </c>
      <c r="C6" s="13"/>
      <c r="D6" s="14" t="s">
        <v>11</v>
      </c>
      <c r="E6" s="75"/>
      <c r="F6" s="73"/>
      <c r="XFD6" t="s">
        <v>12</v>
      </c>
    </row>
    <row r="7" spans="1:6 16384:16384">
      <c r="A7" s="11" t="s">
        <v>13</v>
      </c>
      <c r="B7" s="15" t="s">
        <v>14</v>
      </c>
      <c r="C7" s="13"/>
      <c r="D7" s="16" t="s">
        <v>15</v>
      </c>
      <c r="E7" s="75"/>
      <c r="F7" s="73"/>
      <c r="XFD7" t="s">
        <v>1</v>
      </c>
    </row>
    <row r="8" spans="1:6 16384:16384">
      <c r="A8" s="11" t="s">
        <v>16</v>
      </c>
      <c r="B8" s="15" t="s">
        <v>17</v>
      </c>
      <c r="C8" s="13"/>
      <c r="D8" s="16" t="s">
        <v>18</v>
      </c>
      <c r="E8" s="75"/>
      <c r="F8" s="73"/>
    </row>
    <row r="9" spans="1:6 16384:16384">
      <c r="A9" s="11" t="s">
        <v>19</v>
      </c>
      <c r="B9" s="15" t="s">
        <v>17</v>
      </c>
      <c r="C9" s="13"/>
      <c r="D9" s="16" t="s">
        <v>20</v>
      </c>
      <c r="E9" s="75"/>
      <c r="F9" s="73"/>
    </row>
    <row r="10" spans="1:6 16384:16384">
      <c r="A10" s="11" t="s">
        <v>21</v>
      </c>
      <c r="B10" s="15" t="s">
        <v>22</v>
      </c>
      <c r="C10" s="13"/>
      <c r="D10" s="14" t="s">
        <v>23</v>
      </c>
      <c r="E10" s="75"/>
      <c r="F10" s="73"/>
    </row>
    <row r="11" spans="1:6 16384:16384">
      <c r="A11" s="11" t="s">
        <v>24</v>
      </c>
      <c r="B11" s="15" t="s">
        <v>22</v>
      </c>
      <c r="C11" s="13"/>
      <c r="D11" s="16" t="s">
        <v>25</v>
      </c>
      <c r="E11" s="75"/>
      <c r="F11" s="78"/>
    </row>
    <row r="12" spans="1:6 16384:16384" ht="42">
      <c r="A12" s="11" t="s">
        <v>26</v>
      </c>
      <c r="B12" s="12" t="s">
        <v>27</v>
      </c>
      <c r="C12" s="13"/>
      <c r="D12" s="16" t="s">
        <v>28</v>
      </c>
      <c r="E12" s="75">
        <v>134999999.99999997</v>
      </c>
      <c r="F12" s="78"/>
    </row>
    <row r="13" spans="1:6 16384:16384">
      <c r="A13" s="11" t="s">
        <v>29</v>
      </c>
      <c r="B13" s="15" t="s">
        <v>30</v>
      </c>
      <c r="C13" s="13"/>
      <c r="D13" s="16" t="s">
        <v>31</v>
      </c>
      <c r="E13" s="75"/>
      <c r="F13" s="79"/>
    </row>
    <row r="14" spans="1:6 16384:16384" ht="16" thickBot="1">
      <c r="A14" s="11" t="s">
        <v>32</v>
      </c>
      <c r="B14" s="15" t="s">
        <v>30</v>
      </c>
      <c r="C14" s="13"/>
      <c r="D14" s="16" t="s">
        <v>33</v>
      </c>
      <c r="E14" s="75"/>
      <c r="F14" s="79"/>
    </row>
    <row r="15" spans="1:6 16384:16384" ht="17" thickTop="1" thickBot="1">
      <c r="A15" s="46" t="s">
        <v>34</v>
      </c>
      <c r="B15" s="47"/>
      <c r="C15" s="57">
        <f>+SUM(C4:C14)</f>
        <v>420560747.66355121</v>
      </c>
      <c r="D15" s="33" t="s">
        <v>41</v>
      </c>
      <c r="E15" s="76">
        <f>+SUM(E4:E14)</f>
        <v>134999999.99999997</v>
      </c>
      <c r="F15" s="80"/>
    </row>
    <row r="16" spans="1:6 16384:16384" ht="34" thickTop="1" thickBot="1">
      <c r="A16" s="19" t="s">
        <v>35</v>
      </c>
      <c r="B16" s="20" t="s">
        <v>36</v>
      </c>
      <c r="C16" s="21">
        <f>+C15*0.07</f>
        <v>29439252.336448587</v>
      </c>
      <c r="D16" s="56" t="s">
        <v>57</v>
      </c>
      <c r="E16" s="77">
        <v>0</v>
      </c>
      <c r="F16" s="80" t="str">
        <f>+IF(C16/C15&lt;0.07,"El valor de los gastos de operación no puede ser menor al 7%","")</f>
        <v/>
      </c>
    </row>
    <row r="17" spans="1:12" ht="17" thickTop="1" thickBot="1">
      <c r="A17" s="48" t="s">
        <v>37</v>
      </c>
      <c r="B17" s="49"/>
      <c r="C17" s="22">
        <f>+C15+C16</f>
        <v>449999999.99999982</v>
      </c>
      <c r="D17" s="17"/>
      <c r="F17" s="17"/>
      <c r="G17" s="17"/>
    </row>
    <row r="18" spans="1:12" ht="16" thickBot="1">
      <c r="A18" s="24"/>
      <c r="B18" s="24"/>
      <c r="C18" s="24"/>
      <c r="D18" s="25"/>
      <c r="F18" s="17"/>
      <c r="G18" s="17"/>
    </row>
    <row r="19" spans="1:12" ht="17" thickBot="1">
      <c r="D19" s="26" t="s">
        <v>38</v>
      </c>
      <c r="E19" s="27">
        <f>+E16+E15</f>
        <v>134999999.99999997</v>
      </c>
      <c r="F19" s="68" t="s">
        <v>59</v>
      </c>
      <c r="G19" s="69"/>
      <c r="H19" s="69"/>
      <c r="I19" s="61"/>
      <c r="J19" s="61"/>
    </row>
    <row r="20" spans="1:12" ht="16" thickBot="1">
      <c r="D20" s="29" t="s">
        <v>39</v>
      </c>
      <c r="E20" s="34">
        <f>+IF(ISERROR(E19/C17)," ",(E19/C17))</f>
        <v>0.30000000000000004</v>
      </c>
      <c r="F20" s="62" t="str">
        <f>+IF(E20&lt;0.3,"El valor de las contrapartida debe ser mínimo del 30%","")</f>
        <v/>
      </c>
      <c r="G20" s="63"/>
      <c r="H20" s="63"/>
      <c r="I20" s="61"/>
      <c r="J20" s="61"/>
    </row>
    <row r="21" spans="1:12">
      <c r="G21" s="17"/>
    </row>
    <row r="22" spans="1:12">
      <c r="A22" s="31"/>
      <c r="B22" s="32"/>
      <c r="F22" s="17"/>
      <c r="G22" s="17"/>
    </row>
    <row r="23" spans="1:12" ht="16" thickBot="1">
      <c r="A23" s="31"/>
      <c r="F23" s="17"/>
      <c r="G23" s="17"/>
    </row>
    <row r="24" spans="1:12">
      <c r="B24" s="51" t="s">
        <v>48</v>
      </c>
      <c r="C24" s="51" t="s">
        <v>49</v>
      </c>
      <c r="D24" s="51" t="s">
        <v>50</v>
      </c>
      <c r="E24" s="51" t="s">
        <v>51</v>
      </c>
      <c r="F24" s="51" t="s">
        <v>52</v>
      </c>
      <c r="G24" s="64" t="s">
        <v>53</v>
      </c>
      <c r="H24" s="68" t="s">
        <v>59</v>
      </c>
      <c r="I24" s="69"/>
      <c r="J24" s="69"/>
      <c r="K24" s="69"/>
      <c r="L24" s="70"/>
    </row>
    <row r="25" spans="1:12">
      <c r="B25" s="37" t="s">
        <v>46</v>
      </c>
      <c r="C25" s="50">
        <v>2633409</v>
      </c>
      <c r="D25" s="53">
        <v>12</v>
      </c>
      <c r="E25" s="53">
        <v>1</v>
      </c>
      <c r="F25" s="50">
        <f>0.6*(C25*D25*E25)</f>
        <v>18960544.800000001</v>
      </c>
      <c r="G25" s="65">
        <f t="shared" ref="G25:G26" si="0">0.4*(C25*D25*E25)</f>
        <v>12640363.200000001</v>
      </c>
      <c r="H25" s="67" t="str">
        <f>+IF(D25&lt;12,"La vinculación mínima de estudiantes de maestría es de 12 meses","")</f>
        <v/>
      </c>
      <c r="I25" s="67"/>
      <c r="J25" s="67"/>
      <c r="K25" s="67"/>
      <c r="L25" s="67"/>
    </row>
    <row r="26" spans="1:12">
      <c r="B26" s="37" t="s">
        <v>47</v>
      </c>
      <c r="C26" s="50">
        <v>3511212</v>
      </c>
      <c r="D26" s="53">
        <v>12</v>
      </c>
      <c r="E26" s="53">
        <v>1</v>
      </c>
      <c r="F26" s="50">
        <f>0.6*(C26*D26*E26)</f>
        <v>25280726.399999999</v>
      </c>
      <c r="G26" s="65">
        <f>0.4*(C26*D26*E26)</f>
        <v>16853817.600000001</v>
      </c>
      <c r="H26" s="67" t="str">
        <f>+IF(D26&lt;12,"La vinculación mínima de estudiantes de doctorado es de 12 meses","")</f>
        <v/>
      </c>
      <c r="I26" s="67"/>
      <c r="J26" s="67"/>
      <c r="K26" s="67"/>
      <c r="L26" s="67"/>
    </row>
    <row r="27" spans="1:12" ht="16" thickBot="1">
      <c r="B27" s="38"/>
      <c r="C27" s="39"/>
      <c r="D27" s="54"/>
      <c r="E27" s="40"/>
      <c r="F27" s="55">
        <f>SUM(F25:F26)</f>
        <v>44241271.200000003</v>
      </c>
      <c r="G27" s="66">
        <f>SUM(G25:G26)</f>
        <v>29494180.800000004</v>
      </c>
      <c r="H27" s="67" t="str">
        <f>+IF(F27&lt;50000000,"El valor de la financiación de estudiantes debe ser mínimo de 50 Millones","")</f>
        <v>El valor de la financiación de estudiantes debe ser mínimo de 50 Millones</v>
      </c>
      <c r="I27" s="67"/>
      <c r="J27" s="67"/>
      <c r="K27" s="67"/>
      <c r="L27" s="67"/>
    </row>
    <row r="28" spans="1:12" ht="16" thickBot="1"/>
    <row r="29" spans="1:12" ht="16" thickBot="1">
      <c r="E29" s="68" t="s">
        <v>59</v>
      </c>
      <c r="F29" s="69"/>
      <c r="G29" s="69"/>
      <c r="H29" s="69"/>
      <c r="I29" s="70"/>
    </row>
    <row r="30" spans="1:12" ht="16" thickBot="1">
      <c r="A30" t="s">
        <v>58</v>
      </c>
      <c r="B30" s="41" t="s">
        <v>56</v>
      </c>
      <c r="C30" s="42"/>
      <c r="D30" s="71">
        <f>+F27+C17</f>
        <v>494241271.19999981</v>
      </c>
      <c r="E30" s="72" t="str">
        <f>+IF(D30&gt;500000000,"Supera el valor máximo financiado por la convocatoria","")</f>
        <v/>
      </c>
      <c r="F30" s="72"/>
      <c r="G30" s="72"/>
      <c r="H30" s="72"/>
      <c r="I30" s="72"/>
    </row>
    <row r="31" spans="1:12" ht="16" thickBot="1">
      <c r="B31" s="41" t="s">
        <v>55</v>
      </c>
      <c r="C31" s="42"/>
      <c r="D31" s="30">
        <f>+D30+G27+E19</f>
        <v>658735451.99999976</v>
      </c>
    </row>
  </sheetData>
  <sheetProtection formatCells="0" formatColumns="0" formatRows="0" insertColumns="0" insertRows="0" insertHyperlinks="0" sort="0" autoFilter="0" pivotTables="0"/>
  <mergeCells count="14">
    <mergeCell ref="H26:L26"/>
    <mergeCell ref="H27:L27"/>
    <mergeCell ref="B30:C30"/>
    <mergeCell ref="E30:I30"/>
    <mergeCell ref="B31:C31"/>
    <mergeCell ref="F20:H20"/>
    <mergeCell ref="H24:L24"/>
    <mergeCell ref="E29:I29"/>
    <mergeCell ref="A1:E1"/>
    <mergeCell ref="D3:E3"/>
    <mergeCell ref="A15:B15"/>
    <mergeCell ref="A17:B17"/>
    <mergeCell ref="H25:L25"/>
    <mergeCell ref="F19:H19"/>
  </mergeCells>
  <conditionalFormatting sqref="D17">
    <cfRule type="cellIs" dxfId="20" priority="18" operator="equal">
      <formula>"OK"</formula>
    </cfRule>
    <cfRule type="cellIs" dxfId="19" priority="19" operator="equal">
      <formula>"Supera el máximo financiable por Colciencias"</formula>
    </cfRule>
  </conditionalFormatting>
  <conditionalFormatting sqref="F27">
    <cfRule type="cellIs" dxfId="18" priority="17" operator="lessThan">
      <formula>50000000</formula>
    </cfRule>
  </conditionalFormatting>
  <conditionalFormatting sqref="H27">
    <cfRule type="containsText" dxfId="17" priority="16" operator="containsText" text="El valor de la financiación de estudiantes debe ser mínimo de 50 Millone">
      <formula>NOT(ISERROR(SEARCH("El valor de la financiación de estudiantes debe ser mínimo de 50 Millone",H27)))</formula>
    </cfRule>
  </conditionalFormatting>
  <conditionalFormatting sqref="H25:H26">
    <cfRule type="containsText" dxfId="13" priority="12" operator="containsText" text="El valor de la financiación de estudiantes debe ser mínimo de 50 Millone">
      <formula>NOT(ISERROR(SEARCH("El valor de la financiación de estudiantes debe ser mínimo de 50 Millone",H25)))</formula>
    </cfRule>
  </conditionalFormatting>
  <conditionalFormatting sqref="H25:L26">
    <cfRule type="beginsWith" dxfId="12" priority="10" operator="beginsWith" text="La vinculación">
      <formula>LEFT(H25,LEN("La vinculación"))="La vinculación"</formula>
    </cfRule>
    <cfRule type="containsText" dxfId="11" priority="11" operator="containsText" text="La vinculación mínima de estudiantes de pregrado es 6 meses">
      <formula>NOT(ISERROR(SEARCH("La vinculación mínima de estudiantes de pregrado es 6 meses",H25)))</formula>
    </cfRule>
  </conditionalFormatting>
  <conditionalFormatting sqref="E30">
    <cfRule type="containsText" dxfId="10" priority="9" operator="containsText" text="El valor de la financiación de estudiantes debe ser mínimo de 50 Millone">
      <formula>NOT(ISERROR(SEARCH("El valor de la financiación de estudiantes debe ser mínimo de 50 Millone",E30)))</formula>
    </cfRule>
  </conditionalFormatting>
  <conditionalFormatting sqref="E30:I30">
    <cfRule type="beginsWith" dxfId="9" priority="8" operator="beginsWith" text="Supera">
      <formula>LEFT(E30,LEN("Supera"))="Supera"</formula>
    </cfRule>
  </conditionalFormatting>
  <conditionalFormatting sqref="F20">
    <cfRule type="containsText" dxfId="8" priority="7" operator="containsText" text="El valor de la financiación de estudiantes debe ser mínimo de 50 Millone">
      <formula>NOT(ISERROR(SEARCH("El valor de la financiación de estudiantes debe ser mínimo de 50 Millone",F20)))</formula>
    </cfRule>
  </conditionalFormatting>
  <conditionalFormatting sqref="F20 I20:J20">
    <cfRule type="beginsWith" dxfId="7" priority="6" operator="beginsWith" text="Supera">
      <formula>LEFT(F20,LEN("Supera"))="Supera"</formula>
    </cfRule>
  </conditionalFormatting>
  <conditionalFormatting sqref="F20:H20">
    <cfRule type="beginsWith" dxfId="6" priority="5" operator="beginsWith" text="El valor">
      <formula>LEFT(F20,LEN("El valor"))="El valor"</formula>
    </cfRule>
  </conditionalFormatting>
  <conditionalFormatting sqref="I19:J19">
    <cfRule type="beginsWith" dxfId="5" priority="4" operator="beginsWith" text="Supera">
      <formula>LEFT(I19,LEN("Supera"))="Supera"</formula>
    </cfRule>
  </conditionalFormatting>
  <conditionalFormatting sqref="E25">
    <cfRule type="cellIs" dxfId="4" priority="3" operator="lessThan">
      <formula>1</formula>
    </cfRule>
  </conditionalFormatting>
  <conditionalFormatting sqref="E26">
    <cfRule type="cellIs" dxfId="3" priority="2" operator="lessThan">
      <formula>1</formula>
    </cfRule>
  </conditionalFormatting>
  <conditionalFormatting sqref="F16">
    <cfRule type="beginsWith" dxfId="0" priority="1" operator="beginsWith" text="El valor">
      <formula>LEFT(F16,LEN("El valor"))="El valor"</formula>
    </cfRule>
  </conditionalFormatting>
  <dataValidations disablePrompts="1" count="2">
    <dataValidation type="list" allowBlank="1" showInputMessage="1" showErrorMessage="1" sqref="B2" xr:uid="{3F0C8E73-8994-D743-BF0C-F62E139E4DAF}">
      <formula1>$XFD$3:$XFD$4</formula1>
    </dataValidation>
    <dataValidation type="list" allowBlank="1" showInputMessage="1" showErrorMessage="1" sqref="D2" xr:uid="{35794B31-ED38-3342-A601-7AD6B43AAFB9}">
      <formula1>$XFD$6:$XFD$7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Mecanismo 1</vt:lpstr>
      <vt:lpstr>Mecanismos 2 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Miguel Bedoya Lozano</dc:creator>
  <cp:lastModifiedBy>Miguel Bedoya</cp:lastModifiedBy>
  <dcterms:created xsi:type="dcterms:W3CDTF">2019-08-08T21:04:50Z</dcterms:created>
  <dcterms:modified xsi:type="dcterms:W3CDTF">2020-10-21T22:58:45Z</dcterms:modified>
</cp:coreProperties>
</file>